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med018345/AAATEXTOS2/TRABAJO PROPIO/WEBMIA2015/"/>
    </mc:Choice>
  </mc:AlternateContent>
  <xr:revisionPtr revIDLastSave="0" documentId="13_ncr:1_{3A9E9B6A-7621-6448-B0C7-3ACB56A7E3E1}" xr6:coauthVersionLast="47" xr6:coauthVersionMax="47" xr10:uidLastSave="{00000000-0000-0000-0000-000000000000}"/>
  <workbookProtection workbookAlgorithmName="SHA-512" workbookHashValue="IjHg3G6I324osZ1guoIpTq7jNB7oQG+8yzDzOmNXWaAZNTvNl/gWHBHd/eYQJm31UoDqEi3kHG5j5sz8f+4SIQ==" workbookSaltValue="+eLsWZtudkFAZZJdkbhSCw==" workbookSpinCount="100000" lockStructure="1"/>
  <bookViews>
    <workbookView xWindow="12460" yWindow="1200" windowWidth="19980" windowHeight="22660" tabRatio="500" xr2:uid="{00000000-000D-0000-FFFF-FFFF00000000}"/>
  </bookViews>
  <sheets>
    <sheet name="Calculadora" sheetId="1" r:id="rId1"/>
    <sheet name="Instrucciones" sheetId="2" r:id="rId2"/>
    <sheet name="Referencias" sheetId="3" r:id="rId3"/>
    <sheet name="Acerca de" sheetId="4" r:id="rId4"/>
    <sheet name="Listas" sheetId="5" state="hidden" r:id="rId5"/>
    <sheet name="Calc" sheetId="6" state="hidden" r:id="rId6"/>
  </sheets>
  <definedNames>
    <definedName name="_xlnm.Print_Area" localSheetId="0">Calculadora!$A$1:$G$36</definedName>
    <definedName name="DatosOK">Calc!$B$2</definedName>
    <definedName name="Edad">Calculadora!$C$10</definedName>
    <definedName name="Habitual">Calc!$B$6</definedName>
    <definedName name="IMCv">Calc!$B$4</definedName>
    <definedName name="Meta">Calc!$B$5</definedName>
    <definedName name="MetsPost">Calc!$B$8</definedName>
    <definedName name="Peso">Calculadora!$C$12</definedName>
    <definedName name="Peso25">Calc!$B$7</definedName>
    <definedName name="Sexo">Calculadora!$C$11</definedName>
    <definedName name="SexoN">Calc!$B$3</definedName>
    <definedName name="Talla">Calculadora!$C$13</definedName>
    <definedName name="VO2absL">Calc!$B$9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" i="6" l="1"/>
  <c r="B3" i="6"/>
  <c r="C15" i="4"/>
  <c r="D6" i="3"/>
  <c r="D5" i="3"/>
  <c r="D4" i="3"/>
  <c r="E13" i="1"/>
  <c r="E12" i="1"/>
  <c r="E11" i="1"/>
  <c r="E10" i="1"/>
  <c r="B2" i="6" l="1"/>
  <c r="B17" i="1" l="1"/>
  <c r="B18" i="1"/>
  <c r="B24" i="1"/>
  <c r="E19" i="1"/>
  <c r="E20" i="1"/>
  <c r="B7" i="6"/>
  <c r="B5" i="6"/>
  <c r="D20" i="1" s="1"/>
  <c r="E14" i="1"/>
  <c r="B6" i="6"/>
  <c r="B9" i="6" s="1"/>
  <c r="C21" i="1"/>
  <c r="C14" i="1"/>
  <c r="D19" i="1"/>
  <c r="C19" i="1"/>
  <c r="C20" i="1" l="1"/>
  <c r="E18" i="1"/>
  <c r="D18" i="1"/>
  <c r="C18" i="1"/>
  <c r="B8" i="6"/>
</calcChain>
</file>

<file path=xl/sharedStrings.xml><?xml version="1.0" encoding="utf-8"?>
<sst xmlns="http://schemas.openxmlformats.org/spreadsheetml/2006/main" count="106" uniqueCount="103">
  <si>
    <t>Rellena solo las celdas amarillas. Leyenda:</t>
  </si>
  <si>
    <t>Entrada</t>
  </si>
  <si>
    <t>Resultado</t>
  </si>
  <si>
    <t>1. DATOS</t>
  </si>
  <si>
    <t>Variable</t>
  </si>
  <si>
    <t>Valor</t>
  </si>
  <si>
    <t>Unidad</t>
  </si>
  <si>
    <t>Estado</t>
  </si>
  <si>
    <t>Rango admitido / ayuda</t>
  </si>
  <si>
    <t>Edad</t>
  </si>
  <si>
    <t>años</t>
  </si>
  <si>
    <t>18–79 años (rango del estudio). 80–90: calcula con aviso</t>
  </si>
  <si>
    <t>Sexo</t>
  </si>
  <si>
    <t>Varón</t>
  </si>
  <si>
    <t>Varón / Mujer</t>
  </si>
  <si>
    <t>Peso</t>
  </si>
  <si>
    <t>kg</t>
  </si>
  <si>
    <t>30–250 kg</t>
  </si>
  <si>
    <t>Talla</t>
  </si>
  <si>
    <t>cm</t>
  </si>
  <si>
    <t>120–220 cm (en centímetros, no en metros)</t>
  </si>
  <si>
    <t>2. RESULTADOS</t>
  </si>
  <si>
    <t>METs</t>
  </si>
  <si>
    <t>VO₂máx
(mL/kg/min)</t>
  </si>
  <si>
    <t>Rango medio
(85–115 %)</t>
  </si>
  <si>
    <t>Capacidad física baja: por debajo de</t>
  </si>
  <si>
    <t>kg/m²</t>
  </si>
  <si>
    <t>Mensajes:</t>
  </si>
  <si>
    <t>3. INFORME PARA COPIAR</t>
  </si>
  <si>
    <t>Selecciona la celda del informe, cópiala y pégala como texto en la historia o el mensaje.</t>
  </si>
  <si>
    <t>4. AVISO</t>
  </si>
  <si>
    <t>Herramienta educativa y orientativa. Da valores medios de personas sanas medidas en cinta (registro FRIEND, EE. UU.); la variación entre personas es amplia y en cicloergómetro los valores suelen ser algo menores. No sustituye la valoración de un profesional sanitario ni una prueba de esfuerzo, y no está destinada al diagnóstico o tratamiento de personas concretas. Consulta la hoja «Acerca de».</t>
  </si>
  <si>
    <t>© 2026 Miguel Chiacchio Sieira · Uso gratuito · Prohibida su venta</t>
  </si>
  <si>
    <t>Instrucciones</t>
  </si>
  <si>
    <t>Qué calcula</t>
  </si>
  <si>
    <t>Para quién</t>
  </si>
  <si>
    <t>Entrenadores, profesionales del ejercicio y sanitarios.</t>
  </si>
  <si>
    <t>Cómo se usa</t>
  </si>
  <si>
    <t>1. Rellena las celdas amarillas de la hoja «Calculadora»: edad, sexo, peso y talla.
2. Comprueba que la columna «Estado» marca ✓ (con 80–90 años aparece «Revisar» y el resultado es extrapolado).
3. Lee los resultados y, si lo necesitas, copia el informe.</t>
  </si>
  <si>
    <t>Limitaciones</t>
  </si>
  <si>
    <t>Cuándo derivar</t>
  </si>
  <si>
    <t>Colores</t>
  </si>
  <si>
    <t>Requisitos</t>
  </si>
  <si>
    <t>Microsoft Excel 2016 o posterior. Sin macros. Las hojas están protegidas para evitar borrar fórmulas por error.</t>
  </si>
  <si>
    <t>Cómo se calcula</t>
  </si>
  <si>
    <t>Referencias</t>
  </si>
  <si>
    <t>Nº</t>
  </si>
  <si>
    <t>Referencia (formato AMA)</t>
  </si>
  <si>
    <t>Enlace (DOI o PubMed)</t>
  </si>
  <si>
    <t>Santana EJ, Christle JW, Cauwenberghs N, et al. Improving reporting of exercise capacity across age ranges using novel workload reference equations. Am J Cardiol. 2024;215:32-41. doi:10.1016/j.amjcard.2024.01.022 [Ecuación ajustada a IMC del varón: 19,7 en la figura 6 y 19,5 en el texto; se usa 19,7]</t>
  </si>
  <si>
    <t>World Health Organization. Obesity: preventing and managing the global epidemic. Report of a WHO consultation. World Health Organ Tech Rep Ser. 2000;894:i-xii, 1-253.</t>
  </si>
  <si>
    <t>Puente-Maestú L, Ortega F, García de Pedro J, et al. Prediction equations for maximal aerobic capacity on cycle ergometer for the Spanish adult population. Arch Bronconeumol. 2021;57:471-478. doi:10.1016/j.arbres.2020.09.014 (solo como comparación en Instrucciones)</t>
  </si>
  <si>
    <t>Acerca de esta calculadora</t>
  </si>
  <si>
    <t>Autor</t>
  </si>
  <si>
    <t>Miguel Chiacchio Sieira · medicodeldeporte.es</t>
  </si>
  <si>
    <t>Finalidad</t>
  </si>
  <si>
    <t>Herramienta educativa y orientativa basada en ecuaciones publicadas. No está destinada al diagnóstico, la prevención, el seguimiento ni el tratamiento de enfermedades en personas concretas, y no sustituye el juicio de un profesional sanitario.</t>
  </si>
  <si>
    <t>Responsabilidad</t>
  </si>
  <si>
    <t>Los resultados son estimaciones con un margen de error conocido (ver hoja «Instrucciones»). Quien la utiliza es responsable de cómo aplica el resultado.</t>
  </si>
  <si>
    <t>Privacidad</t>
  </si>
  <si>
    <t>El archivo no recoge ni envía ningún dato: todo se calcula en tu ordenador.</t>
  </si>
  <si>
    <t>Licencia</t>
  </si>
  <si>
    <t>Más recursos</t>
  </si>
  <si>
    <t>SiNo</t>
  </si>
  <si>
    <t>Ergometro</t>
  </si>
  <si>
    <t>Sí</t>
  </si>
  <si>
    <t>Cinta</t>
  </si>
  <si>
    <t>Mujer</t>
  </si>
  <si>
    <t>No</t>
  </si>
  <si>
    <t>Cicloergómetro</t>
  </si>
  <si>
    <t>Nota</t>
  </si>
  <si>
    <t>DatosOK</t>
  </si>
  <si>
    <t>VERDADERO si sexo, peso y talla marcan ✓ y la edad está entre 18 y 90 (80–90 calcula con aviso)</t>
  </si>
  <si>
    <t>SexoN</t>
  </si>
  <si>
    <t>1 = varón, 0 = mujer (compara con la lista)</t>
  </si>
  <si>
    <t>IMCv</t>
  </si>
  <si>
    <t>IMC = peso / (talla/100)²; talla en cm convertida a m</t>
  </si>
  <si>
    <t>Meta</t>
  </si>
  <si>
    <t>METs previstos, peso saludable (Santana 2024). Varón 14,1 − 0,9·10⁻³·edad²; mujer 11,5 − 0,87·10⁻³·edad²</t>
  </si>
  <si>
    <t>Habitual</t>
  </si>
  <si>
    <t>METs previstos ajustados a IMC (Santana 2024, fig. 6). En el texto del artículo el término independiente del varón figura como 19,5; en la figura 6, 19,7 (se usa 19,7)</t>
  </si>
  <si>
    <t>Peso25</t>
  </si>
  <si>
    <t>Peso (kg) con IMC 25 a la talla actual</t>
  </si>
  <si>
    <t>MetsPost</t>
  </si>
  <si>
    <t>METs con el mismo VO₂ absoluto tras bajar a IMC 25: habitual × peso / peso con IMC 25, con tope en la meta (en obesidad importante la cuenta supera la meta porque parte del peso es masa magra)</t>
  </si>
  <si>
    <t>VO2absL</t>
  </si>
  <si>
    <t>VO₂ absoluto habitual (L/min) = METs × 3,5 × peso / 1000 (control)</t>
  </si>
  <si>
    <t>medicodeldeporte.es</t>
  </si>
  <si>
    <t>https://pubmed.ncbi.nlm.nih.gov/28676154/</t>
  </si>
  <si>
    <t>Calculadora del VO₂máx teórico</t>
  </si>
  <si>
    <t>Ebook «Diagnóstico de isquemia en la ergometría» + ERGOPROB</t>
  </si>
  <si>
    <t>v1.0 · sept 2026</t>
  </si>
  <si>
    <t>Cálculos y limitaciones en la hoja de Instrucciones</t>
  </si>
  <si>
    <t>Índice de Masa Corporal (IMC)</t>
  </si>
  <si>
    <t>Objetivo con peso saludable (IMC&lt;25)</t>
  </si>
  <si>
    <t>Son valores medios de adultos sanos de EE. UU. medidos en cinta con analizador de gases (18–79 años). La variación entre personas es amplia: el rango 85–115 % es el que los autores consideran «medio». En cicloergómetro los valores suelen ser algo menores y otras poblaciones dan cifras distintas (p. ej., la ecuación española de Puente-Maestú, ref. 3). Las ecuaciones predicen la carga máxima en METs estimada con la ecuación FRIEND de cinta (velocidad y pendiente; Kokkinos 2017, ref. 4): para compararse, usa METs calculados así. Los METs de la ecuación del ACSM, que dan muchos ergómetros, sobrestiman el VO₂ ≈ 17 % y dan porcentajes falsamente altos. No es aplicable a cardiópatas como objetivo terapéutico sin valoración médica.</t>
  </si>
  <si>
    <t>Si en una prueba de esfuerzo la capacidad queda por debajo del umbral de capacidad baja (&lt; 70 % del objetivo), conviene valoración médica. Antes de entrenar a intensidad alta: síntomas con el esfuerzo (dolor torácico, disnea desproporcionada, mareo, palpitaciones), enfermedad cardiovascular, pulmonar o metabólica conocida, o IMC ≥ 35. En esos casos, valoración médica y, si procede, prueba de esfuerzo.</t>
  </si>
  <si>
    <t>Kokkinos P, Kaminsky LA, Arena R, Zhang J, Myers J. New generalized equation for predicting maximal oxygen uptake (from the Fitness Registry and the Importance of Exercise National Database). Am J Cardiol. 2017;120:688-692. doi:10.1016/j.amjcard.2017.05.037</t>
  </si>
  <si>
    <t>Uso gratuito personal y profesional. No se permite venderla ni distribuir versiones modificadas.</t>
  </si>
  <si>
    <t>Calcula la capacidad de ejercicio que debería tener una persona sana de tu edad, sexo e IMC (en METs y VO₂máx), con las ecuaciones del registro FRIEND (Santana 2024, ref. 1). Si tu IMC es 25 o más, da dos cifras: la capacidad teórica para tu IMC y el objetivo con un peso saludable (IMC &lt; 25). También indica el umbral de capacidad física baja.</t>
  </si>
  <si>
    <t>Amarillo: dato que introduces · Verde: tu capacidad teórica (METs y VO₂máx) · Gris: otros resultados · Rojo: capacidad teórica por debajo del umbral de capacidad baja, IMC ≥ 30 o mensaje de aviso.</t>
  </si>
  <si>
    <t>Registro FRIEND, cinta (Santana 2024, ref. 1).
- Capacidad teórica para tu IMC (IMC ≥ 25; toda la cohorte): varón 19,7 − 0,00085 × edad² − 0,25 × IMC; mujer 14,6 − 0,00072 × edad² − 0,16 × IMC. En el texto del artículo el término independiente del varón figura como 19,5 y en la figura 6 como 19,7; se usa 19,7. Con IMC &lt; 25 se usa el objetivo.
- Objetivo con peso saludable (IMC 18,5–24,9; cohorte con IMC &lt; 25): varón 14,1 − 0,0009 × edad²; mujer 11,5 − 0,00087 × edad².
- Rango medio: 85–115 % (percentiles 20–80 de los sanos). Capacidad física baja: &lt; 70 % del objetivo (entre los percentiles 2,5 y 5).
- VO₂máx (mL/kg/min) = METs × 3,5.
- IMC = peso / (talla en m)²; categorías de la OMS: 18,5 · 25 · 30 (ref. 2).</t>
  </si>
  <si>
    <r>
      <t xml:space="preserve">¿Qué VO₂máx </t>
    </r>
    <r>
      <rPr>
        <b/>
        <i/>
        <sz val="11"/>
        <color rgb="FFFFFFFF"/>
        <rFont val="Verdana"/>
        <family val="2"/>
      </rPr>
      <t>deberías</t>
    </r>
    <r>
      <rPr>
        <i/>
        <sz val="11"/>
        <color rgb="FFFFFFFF"/>
        <rFont val="Verdana"/>
        <family val="2"/>
      </rPr>
      <t xml:space="preserve"> tener según edad, sexo, peso y talla?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</si>
</sst>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charset val="1"/>
    </font>
    <font>
      <sz val="10"/>
      <color theme="1"/>
      <name val="Verdana"/>
      <family val="2"/>
      <charset val="1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b/>
      <sz val="16"/>
      <color rgb="FFFFFFFF"/>
      <name val="Verdana"/>
      <family val="2"/>
    </font>
    <font>
      <i/>
      <sz val="10"/>
      <color rgb="FF7F7F7F"/>
      <name val="Verdana"/>
      <family val="2"/>
    </font>
    <font>
      <sz val="10"/>
      <color rgb="FF262626"/>
      <name val="Verdana"/>
      <family val="2"/>
    </font>
    <font>
      <b/>
      <sz val="10"/>
      <color rgb="FF375623"/>
      <name val="Verdana"/>
      <family val="2"/>
    </font>
    <font>
      <b/>
      <sz val="10"/>
      <color rgb="FF7F7F7F"/>
      <name val="Verdana"/>
      <family val="2"/>
    </font>
    <font>
      <b/>
      <sz val="10"/>
      <color rgb="FF1F4E78"/>
      <name val="Verdana"/>
      <family val="2"/>
    </font>
    <font>
      <sz val="10"/>
      <color rgb="FF7F7F7F"/>
      <name val="Verdana"/>
      <family val="2"/>
    </font>
    <font>
      <b/>
      <sz val="10"/>
      <color rgb="FF262626"/>
      <name val="Verdana"/>
      <family val="2"/>
    </font>
    <font>
      <b/>
      <sz val="11"/>
      <color rgb="FF375623"/>
      <name val="Verdana"/>
      <family val="2"/>
    </font>
    <font>
      <b/>
      <sz val="10"/>
      <color rgb="FFC62828"/>
      <name val="Verdana"/>
      <family val="2"/>
    </font>
    <font>
      <u/>
      <sz val="10"/>
      <color rgb="FF1F5FAD"/>
      <name val="Verdana"/>
      <family val="2"/>
    </font>
    <font>
      <u/>
      <sz val="11"/>
      <color theme="10"/>
      <name val="Calibri"/>
      <family val="2"/>
      <charset val="1"/>
    </font>
    <font>
      <b/>
      <sz val="10"/>
      <name val="Verdana"/>
      <family val="2"/>
    </font>
    <font>
      <sz val="10"/>
      <name val="Verdana"/>
      <family val="2"/>
    </font>
    <font>
      <sz val="11"/>
      <color theme="1"/>
      <name val="Calibri"/>
      <family val="2"/>
    </font>
    <font>
      <sz val="10"/>
      <name val="Verdana"/>
      <family val="2"/>
      <charset val="1"/>
    </font>
    <font>
      <sz val="11"/>
      <name val="Calibri"/>
      <family val="2"/>
      <charset val="1"/>
    </font>
    <font>
      <i/>
      <sz val="11"/>
      <color rgb="FFFFFFFF"/>
      <name val="Verdana"/>
      <family val="2"/>
    </font>
    <font>
      <sz val="10"/>
      <color theme="0" tint="-0.499984740745262"/>
      <name val="Verdana"/>
      <family val="2"/>
      <charset val="1"/>
    </font>
    <font>
      <b/>
      <sz val="10"/>
      <color theme="0" tint="-0.499984740745262"/>
      <name val="Verdana"/>
      <family val="2"/>
    </font>
    <font>
      <sz val="10"/>
      <color theme="0" tint="-0.499984740745262"/>
      <name val="Verdana"/>
      <family val="2"/>
    </font>
    <font>
      <sz val="10"/>
      <color theme="1"/>
      <name val="Verdana"/>
      <family val="2"/>
    </font>
    <font>
      <u/>
      <sz val="10"/>
      <color theme="4"/>
      <name val="Verdana"/>
      <family val="2"/>
    </font>
    <font>
      <u/>
      <sz val="11"/>
      <color theme="4"/>
      <name val="Calibri"/>
      <family val="2"/>
      <charset val="1"/>
    </font>
    <font>
      <sz val="10"/>
      <color theme="4"/>
      <name val="Verdana"/>
      <family val="2"/>
      <charset val="1"/>
    </font>
    <font>
      <b/>
      <sz val="10"/>
      <color theme="1"/>
      <name val="Verdana"/>
      <family val="2"/>
    </font>
    <font>
      <b/>
      <i/>
      <sz val="11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5FAD"/>
      </patternFill>
    </fill>
    <fill>
      <patternFill patternType="solid">
        <fgColor rgb="FFFFF2CC"/>
        <bgColor rgb="FFFCE4E4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E2EFDA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/>
    <xf numFmtId="0" fontId="11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>
      <alignment vertical="center" wrapText="1"/>
    </xf>
    <xf numFmtId="164" fontId="12" fillId="4" borderId="1" xfId="0" applyNumberFormat="1" applyFont="1" applyFill="1" applyBorder="1" applyAlignment="1" applyProtection="1">
      <alignment horizontal="center" vertical="center"/>
      <protection hidden="1"/>
    </xf>
    <xf numFmtId="164" fontId="9" fillId="5" borderId="1" xfId="0" applyNumberFormat="1" applyFont="1" applyFill="1" applyBorder="1" applyAlignment="1" applyProtection="1">
      <alignment horizontal="center" vertical="center"/>
      <protection hidden="1"/>
    </xf>
    <xf numFmtId="164" fontId="11" fillId="5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/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14" fillId="0" borderId="0" xfId="0" applyFont="1"/>
    <xf numFmtId="0" fontId="11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15" fillId="0" borderId="0" xfId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21" fillId="2" borderId="0" xfId="0" applyFont="1" applyFill="1"/>
    <xf numFmtId="0" fontId="22" fillId="0" borderId="0" xfId="0" applyFont="1"/>
    <xf numFmtId="164" fontId="11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>
      <alignment horizontal="center" vertical="center"/>
    </xf>
    <xf numFmtId="164" fontId="23" fillId="0" borderId="0" xfId="0" applyNumberFormat="1" applyFont="1" applyAlignment="1" applyProtection="1">
      <alignment horizontal="center" vertical="center" wrapText="1"/>
      <protection hidden="1"/>
    </xf>
    <xf numFmtId="0" fontId="24" fillId="0" borderId="0" xfId="0" applyFont="1" applyAlignment="1">
      <alignment horizontal="left" vertical="center"/>
    </xf>
    <xf numFmtId="164" fontId="24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Alignment="1">
      <alignment vertical="center"/>
    </xf>
    <xf numFmtId="0" fontId="21" fillId="2" borderId="0" xfId="0" applyFont="1" applyFill="1"/>
    <xf numFmtId="0" fontId="2" fillId="2" borderId="0" xfId="0" applyFont="1" applyFill="1" applyAlignment="1">
      <alignment vertical="center"/>
    </xf>
    <xf numFmtId="0" fontId="14" fillId="0" borderId="0" xfId="0" applyFont="1" applyProtection="1">
      <protection hidden="1"/>
    </xf>
    <xf numFmtId="0" fontId="13" fillId="0" borderId="0" xfId="0" applyFont="1" applyAlignment="1" applyProtection="1">
      <alignment vertical="center" wrapText="1"/>
      <protection hidden="1"/>
    </xf>
    <xf numFmtId="0" fontId="6" fillId="5" borderId="2" xfId="0" applyFont="1" applyFill="1" applyBorder="1" applyAlignment="1" applyProtection="1">
      <alignment vertical="top" wrapText="1"/>
      <protection hidden="1"/>
    </xf>
    <xf numFmtId="0" fontId="10" fillId="0" borderId="0" xfId="0" applyFont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7" fillId="0" borderId="0" xfId="1" applyFont="1" applyAlignment="1">
      <alignment vertical="top" wrapText="1"/>
    </xf>
    <xf numFmtId="0" fontId="28" fillId="0" borderId="0" xfId="0" applyFont="1"/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16" fillId="0" borderId="6" xfId="0" applyFont="1" applyBorder="1" applyAlignment="1" applyProtection="1">
      <alignment vertical="center" wrapText="1"/>
      <protection hidden="1"/>
    </xf>
    <xf numFmtId="164" fontId="11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6" fillId="0" borderId="6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164" fontId="11" fillId="5" borderId="9" xfId="0" applyNumberFormat="1" applyFont="1" applyFill="1" applyBorder="1" applyAlignment="1" applyProtection="1">
      <alignment horizontal="center" vertical="center"/>
      <protection hidden="1"/>
    </xf>
    <xf numFmtId="164" fontId="11" fillId="5" borderId="10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Hipervínculo" xfId="1" builtinId="8"/>
    <cellStyle name="Normal" xfId="0" builtinId="0"/>
  </cellStyles>
  <dxfs count="5">
    <dxf>
      <font>
        <b/>
        <color rgb="FFC62828"/>
      </font>
    </dxf>
    <dxf>
      <font>
        <b/>
        <color rgb="FFB26A00"/>
      </font>
    </dxf>
    <dxf>
      <font>
        <b/>
        <color rgb="FF2E7D32"/>
      </font>
    </dxf>
    <dxf>
      <font>
        <b/>
        <color rgb="FFC00000"/>
      </font>
      <fill>
        <patternFill>
          <bgColor rgb="FFFCE4E4"/>
        </patternFill>
      </fill>
    </dxf>
    <dxf>
      <font>
        <b/>
        <color rgb="FFC00000"/>
      </font>
      <fill>
        <patternFill>
          <bgColor rgb="FFFCE4E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26A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1F5FAD"/>
      <rgbColor rgb="FFD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32"/>
      <rgbColor rgb="FF003300"/>
      <rgbColor rgb="FF375623"/>
      <rgbColor rgb="FFC62828"/>
      <rgbColor rgb="FF993366"/>
      <rgbColor rgb="FF1F4E78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57240</xdr:rowOff>
    </xdr:from>
    <xdr:to>
      <xdr:col>1</xdr:col>
      <xdr:colOff>3076440</xdr:colOff>
      <xdr:row>0</xdr:row>
      <xdr:rowOff>552240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120" y="57240"/>
          <a:ext cx="284760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edicodeldeporte.e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pubmed.ncbi.nlm.nih.gov/286761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showGridLines="0" showRowColHeaders="0" tabSelected="1" zoomScale="110" zoomScaleNormal="110" workbookViewId="0">
      <selection activeCell="C10" sqref="C10"/>
    </sheetView>
  </sheetViews>
  <sheetFormatPr baseColWidth="10" defaultColWidth="0" defaultRowHeight="15" zeroHeight="1" x14ac:dyDescent="0.2"/>
  <cols>
    <col min="1" max="1" width="2" customWidth="1"/>
    <col min="2" max="2" width="43.33203125" customWidth="1"/>
    <col min="3" max="3" width="14" customWidth="1"/>
    <col min="4" max="4" width="13.83203125" customWidth="1"/>
    <col min="5" max="5" width="17" customWidth="1"/>
    <col min="6" max="6" width="54" customWidth="1"/>
    <col min="7" max="7" width="2" customWidth="1"/>
    <col min="8" max="8" width="0" hidden="1" customWidth="1"/>
    <col min="9" max="16384" width="8.6640625" hidden="1"/>
  </cols>
  <sheetData>
    <row r="1" spans="1:8" ht="48" customHeight="1" x14ac:dyDescent="0.2">
      <c r="A1" s="1"/>
      <c r="B1" s="2"/>
      <c r="C1" s="1"/>
      <c r="D1" s="1"/>
      <c r="E1" s="1"/>
      <c r="F1" s="3"/>
      <c r="G1" s="1"/>
      <c r="H1" s="1"/>
    </row>
    <row r="2" spans="1:8" ht="30" customHeight="1" x14ac:dyDescent="0.2">
      <c r="A2" s="1"/>
      <c r="B2" s="43" t="s">
        <v>89</v>
      </c>
      <c r="C2" s="43"/>
      <c r="D2" s="43"/>
      <c r="E2" s="43"/>
      <c r="F2" s="4" t="s">
        <v>91</v>
      </c>
      <c r="G2" s="1"/>
      <c r="H2" s="1"/>
    </row>
    <row r="3" spans="1:8" ht="18" customHeight="1" x14ac:dyDescent="0.2">
      <c r="A3" s="1"/>
      <c r="B3" s="44" t="s">
        <v>102</v>
      </c>
      <c r="C3" s="44"/>
      <c r="D3" s="44"/>
      <c r="E3" s="44"/>
      <c r="F3" s="44"/>
      <c r="G3" s="1"/>
      <c r="H3" s="1"/>
    </row>
    <row r="4" spans="1:8" ht="18" customHeight="1" x14ac:dyDescent="0.2">
      <c r="A4" s="1"/>
      <c r="B4" s="36"/>
      <c r="C4" s="36"/>
      <c r="D4" s="36"/>
      <c r="E4" s="36"/>
      <c r="F4" s="36"/>
      <c r="G4" s="1"/>
      <c r="H4" s="1"/>
    </row>
    <row r="5" spans="1:8" ht="15" customHeight="1" x14ac:dyDescent="0.2">
      <c r="A5" s="1"/>
      <c r="B5" s="1"/>
      <c r="C5" s="1"/>
      <c r="D5" s="1"/>
      <c r="E5" s="1"/>
      <c r="F5" s="1"/>
      <c r="G5" s="1"/>
      <c r="H5" s="1"/>
    </row>
    <row r="6" spans="1:8" ht="15" customHeight="1" x14ac:dyDescent="0.2">
      <c r="A6" s="1"/>
      <c r="B6" s="5" t="s">
        <v>0</v>
      </c>
      <c r="C6" s="6" t="s">
        <v>1</v>
      </c>
      <c r="D6" s="7" t="s">
        <v>2</v>
      </c>
      <c r="E6" s="1"/>
      <c r="F6" s="37" t="s">
        <v>92</v>
      </c>
      <c r="G6" s="1"/>
      <c r="H6" s="1"/>
    </row>
    <row r="7" spans="1:8" ht="15" customHeight="1" x14ac:dyDescent="0.2">
      <c r="A7" s="1"/>
      <c r="B7" s="1"/>
      <c r="C7" s="1"/>
      <c r="D7" s="1"/>
      <c r="E7" s="1"/>
      <c r="F7" s="1"/>
      <c r="G7" s="1"/>
      <c r="H7" s="1"/>
    </row>
    <row r="8" spans="1:8" ht="19.5" customHeight="1" x14ac:dyDescent="0.2">
      <c r="A8" s="1"/>
      <c r="B8" s="45" t="s">
        <v>3</v>
      </c>
      <c r="C8" s="45"/>
      <c r="D8" s="45"/>
      <c r="E8" s="45"/>
      <c r="F8" s="45"/>
      <c r="G8" s="1"/>
      <c r="H8" s="1"/>
    </row>
    <row r="9" spans="1:8" ht="15" customHeight="1" x14ac:dyDescent="0.2">
      <c r="A9" s="1"/>
      <c r="B9" s="23" t="s">
        <v>4</v>
      </c>
      <c r="C9" s="25" t="s">
        <v>5</v>
      </c>
      <c r="D9" s="25" t="s">
        <v>6</v>
      </c>
      <c r="E9" s="25" t="s">
        <v>7</v>
      </c>
      <c r="F9" s="8" t="s">
        <v>8</v>
      </c>
      <c r="G9" s="1"/>
      <c r="H9" s="1"/>
    </row>
    <row r="10" spans="1:8" ht="15" customHeight="1" x14ac:dyDescent="0.2">
      <c r="A10" s="1"/>
      <c r="B10" s="24" t="s">
        <v>9</v>
      </c>
      <c r="C10" s="10"/>
      <c r="D10" s="11" t="s">
        <v>10</v>
      </c>
      <c r="E10" s="12" t="str">
        <f>IF(C10="","Falta",IF(AND(ISNUMBER(C10),C10&gt;=18,C10&lt;=79),"✓","Revisar"))</f>
        <v>Falta</v>
      </c>
      <c r="F10" s="11" t="s">
        <v>11</v>
      </c>
      <c r="G10" s="1"/>
      <c r="H10" s="1"/>
    </row>
    <row r="11" spans="1:8" ht="15" customHeight="1" x14ac:dyDescent="0.2">
      <c r="A11" s="1"/>
      <c r="B11" s="24" t="s">
        <v>12</v>
      </c>
      <c r="C11" s="10"/>
      <c r="D11" s="11"/>
      <c r="E11" s="12" t="str">
        <f>IF(C11="","Falta",IF(ISNUMBER(MATCH(C11,Listas!$A$2:$A$3,0)),"✓","Revisar"))</f>
        <v>Falta</v>
      </c>
      <c r="F11" s="11" t="s">
        <v>14</v>
      </c>
      <c r="G11" s="1"/>
      <c r="H11" s="1"/>
    </row>
    <row r="12" spans="1:8" ht="15" customHeight="1" x14ac:dyDescent="0.2">
      <c r="A12" s="1"/>
      <c r="B12" s="24" t="s">
        <v>15</v>
      </c>
      <c r="C12" s="10"/>
      <c r="D12" s="11" t="s">
        <v>16</v>
      </c>
      <c r="E12" s="12" t="str">
        <f>IF(C12="","Falta",IF(AND(ISNUMBER(C12),C12&gt;=30,C12&lt;=250),"✓","Revisar"))</f>
        <v>Falta</v>
      </c>
      <c r="F12" s="11" t="s">
        <v>17</v>
      </c>
      <c r="G12" s="1"/>
      <c r="H12" s="1"/>
    </row>
    <row r="13" spans="1:8" ht="15" customHeight="1" x14ac:dyDescent="0.2">
      <c r="A13" s="1"/>
      <c r="B13" s="24" t="s">
        <v>18</v>
      </c>
      <c r="C13" s="10"/>
      <c r="D13" s="11" t="s">
        <v>19</v>
      </c>
      <c r="E13" s="12" t="str">
        <f>IF(C13="","Falta",IF(AND(ISNUMBER(C13),C13&gt;=120,C13&lt;=220),"✓","Revisar"))</f>
        <v>Falta</v>
      </c>
      <c r="F13" s="11" t="s">
        <v>20</v>
      </c>
      <c r="G13" s="1"/>
      <c r="H13" s="1"/>
    </row>
    <row r="14" spans="1:8" ht="15" customHeight="1" x14ac:dyDescent="0.2">
      <c r="A14" s="1"/>
      <c r="B14" s="1" t="s">
        <v>93</v>
      </c>
      <c r="C14" s="16" t="str">
        <f>IF(DatosOK,IMCv,"—")</f>
        <v>—</v>
      </c>
      <c r="D14" s="41" t="s">
        <v>26</v>
      </c>
      <c r="E14" s="42" t="str">
        <f>IF(DatosOK,IF(IMCv&lt;18.5,"Bajo peso",IF(IMCv&lt;25,"Normopeso",IF(IMCv&lt;30,"Sobrepeso","Obesidad"))),"—")</f>
        <v>—</v>
      </c>
      <c r="F14" s="1"/>
      <c r="G14" s="1"/>
      <c r="H14" s="1"/>
    </row>
    <row r="15" spans="1:8" ht="15" customHeight="1" x14ac:dyDescent="0.2">
      <c r="A15" s="1"/>
      <c r="B15" s="1"/>
      <c r="C15" s="38"/>
      <c r="D15" s="39"/>
      <c r="E15" s="40"/>
      <c r="F15" s="1"/>
      <c r="G15" s="1"/>
      <c r="H15" s="1"/>
    </row>
    <row r="16" spans="1:8" ht="19.5" customHeight="1" thickBot="1" x14ac:dyDescent="0.25">
      <c r="A16" s="1"/>
      <c r="B16" s="45" t="s">
        <v>21</v>
      </c>
      <c r="C16" s="45"/>
      <c r="D16" s="45"/>
      <c r="E16" s="45"/>
      <c r="F16" s="45"/>
      <c r="G16" s="1"/>
      <c r="H16" s="1"/>
    </row>
    <row r="17" spans="1:8" ht="39.75" customHeight="1" x14ac:dyDescent="0.2">
      <c r="A17" s="1"/>
      <c r="B17" s="54" t="str">
        <f>IF(DatosOK,Sexo&amp;", "&amp;Edad&amp;" años, "&amp;FIXED(Talla,0,TRUE())&amp;" cm, "&amp;IF(Peso=INT(Peso),FIXED(Peso,0,TRUE()),FIXED(Peso,1,TRUE()))&amp;" kg","Resultado")</f>
        <v>Resultado</v>
      </c>
      <c r="C17" s="55" t="s">
        <v>22</v>
      </c>
      <c r="D17" s="55" t="s">
        <v>23</v>
      </c>
      <c r="E17" s="56" t="s">
        <v>24</v>
      </c>
      <c r="F17" s="13"/>
      <c r="G17" s="1"/>
      <c r="H17" s="1"/>
    </row>
    <row r="18" spans="1:8" ht="25.5" customHeight="1" x14ac:dyDescent="0.2">
      <c r="A18" s="1"/>
      <c r="B18" s="57" t="str">
        <f>IF(DatosOK,"Capacidad teórica para tu edad e IMC ("&amp;FIXED(IMCv,1)&amp;")","Capacidad teórica para tu edad e IMC")</f>
        <v>Capacidad teórica para tu edad e IMC</v>
      </c>
      <c r="C18" s="14" t="str">
        <f>IF(DatosOK,IF(IMCv&gt;=25,Habitual,Meta),"—")</f>
        <v>—</v>
      </c>
      <c r="D18" s="14" t="str">
        <f>IF(DatosOK,IF(IMCv&gt;=25,Habitual,Meta)*3.5,"—")</f>
        <v>—</v>
      </c>
      <c r="E18" s="58" t="str">
        <f>IF(DatosOK,IF(IMCv&gt;=25,FIXED(Habitual*0.85,1)&amp;" – "&amp;FIXED(Habitual*1.15,1),FIXED(Meta*0.85,1)&amp;" – "&amp;FIXED(Meta*1.15,1)),"—")</f>
        <v>—</v>
      </c>
      <c r="F18" s="1"/>
      <c r="G18" s="1"/>
      <c r="H18" s="1"/>
    </row>
    <row r="19" spans="1:8" ht="25.5" customHeight="1" x14ac:dyDescent="0.2">
      <c r="A19" s="1"/>
      <c r="B19" s="59" t="s">
        <v>94</v>
      </c>
      <c r="C19" s="15" t="str">
        <f>IF(AND(DatosOK,IMCv&gt;=25),Meta,"—")</f>
        <v>—</v>
      </c>
      <c r="D19" s="16" t="str">
        <f>IF(AND(DatosOK,IMCv&gt;=25),Meta*3.5,"—")</f>
        <v>—</v>
      </c>
      <c r="E19" s="58" t="str">
        <f>IF(AND(DatosOK,IMCv&gt;=25),FIXED(Meta*0.85,1)&amp;" – "&amp;FIXED(Meta*1.15,1),IF(DatosOK,"Coincide con la teórica (IMC &lt; 25)","—"))</f>
        <v>—</v>
      </c>
      <c r="F19" s="1"/>
      <c r="G19" s="1"/>
      <c r="H19" s="1"/>
    </row>
    <row r="20" spans="1:8" ht="31" customHeight="1" thickBot="1" x14ac:dyDescent="0.25">
      <c r="A20" s="1"/>
      <c r="B20" s="60" t="s">
        <v>25</v>
      </c>
      <c r="C20" s="61" t="str">
        <f>IF(DatosOK,Meta*0.7,"—")</f>
        <v>—</v>
      </c>
      <c r="D20" s="61" t="str">
        <f>IF(DatosOK,Meta*0.7*3.5,"—")</f>
        <v>—</v>
      </c>
      <c r="E20" s="62" t="str">
        <f>IF(DatosOK,"&lt; 70 % del objetivo","—")</f>
        <v>—</v>
      </c>
      <c r="F20" s="1"/>
      <c r="G20" s="1"/>
      <c r="H20" s="1"/>
    </row>
    <row r="21" spans="1:8" ht="26" customHeight="1" x14ac:dyDescent="0.2">
      <c r="A21" s="1"/>
      <c r="B21" s="26" t="s">
        <v>27</v>
      </c>
      <c r="C21" s="47" t="str">
        <f>IF(COUNTA($C$10:$C$13)=0,"Introduce tus datos en las celdas amarillas.",IF(NOT(DatosOK),"Completa o revisa los datos marcados en la columna Estado (edad hasta 90 años).",IF(Edad&gt;79,"Edad fuera del rango del estudio (18–79 años): resultado extrapolado, interpretar con cautela.",IF(OR(IMCv&lt;18.5,IMCv&gt;=40),"IMC fuera del rango del estudio (18,5–39,9): interpretar con cautela.",IF(IMCv&gt;=35,"IMC ≥ 35: valoración médica antes de iniciar ejercicio intenso.","")))))</f>
        <v>Introduce tus datos en las celdas amarillas.</v>
      </c>
      <c r="D21" s="47"/>
      <c r="E21" s="47"/>
      <c r="F21" s="47"/>
      <c r="G21" s="1"/>
      <c r="H21" s="1"/>
    </row>
    <row r="22" spans="1:8" ht="11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19.5" customHeight="1" x14ac:dyDescent="0.2">
      <c r="A23" s="1"/>
      <c r="B23" s="45" t="s">
        <v>28</v>
      </c>
      <c r="C23" s="45"/>
      <c r="D23" s="45"/>
      <c r="E23" s="45"/>
      <c r="F23" s="45"/>
      <c r="G23" s="1"/>
      <c r="H23" s="1"/>
    </row>
    <row r="24" spans="1:8" ht="30.75" customHeight="1" x14ac:dyDescent="0.2">
      <c r="A24" s="1"/>
      <c r="B24" s="48" t="str">
        <f>IF(DatosOK,Sexo&amp;" de "&amp;Edad&amp;" años, "&amp;FIXED(Talla,0,TRUE())&amp;" cm, "&amp;IF(Peso=INT(Peso),FIXED(Peso,0,TRUE()),FIXED(Peso,1,TRUE()))&amp;" kg (IMC "&amp;FIXED(IMCv,1)&amp;")."&amp;CHAR(10)&amp;CHAR(10)&amp;IF(IMCv&gt;=25,"CAPACIDAD DE EJERCICIO"&amp;CHAR(10)&amp;"• Teórica para su edad e IMC: "&amp;FIXED(Habitual,1)&amp;" METs ("&amp;FIXED(Habitual*3.5,1)&amp;" mL/kg/min); rango medio "&amp;FIXED(Habitual*0.85,1)&amp;"–"&amp;FIXED(Habitual*1.15,1)&amp;" METs."&amp;IF(Habitual&lt;Meta*0.7," Capacidad física baja: perder peso y entrenar la mejoran.","")&amp;CHAR(10)&amp;"• Con peso saludable (IMC&lt;25, objetivo): "&amp;FIXED(Meta,1)&amp;" METs ("&amp;FIXED(Meta*3.5,1)&amp;" mL/kg/min); rango medio "&amp;FIXED(Meta*0.85,1)&amp;"–"&amp;FIXED(Meta*1.15,1)&amp;" METs."&amp;CHAR(10)&amp;"• Capacidad física baja: por debajo de "&amp;FIXED(Meta*0.7,1)&amp;" METs."&amp;CHAR(10)&amp;CHAR(10)&amp;"EFECTO DEL PESO"&amp;CHAR(10)&amp;"El VO₂máx se mide por kilo: perder grasa lo aumenta aunque la forma física sea la misma, y le acerca a su objetivo. Si además entrena, mejora todavía más.","CAPACIDAD DE EJERCICIO TEÓRICA PARA SU EDAD"&amp;CHAR(10)&amp;"• "&amp;FIXED(Meta,1)&amp;" METs ("&amp;FIXED(Meta*3.5,1)&amp;" mL/kg/min); rango medio "&amp;FIXED(Meta*0.85,1)&amp;"–"&amp;FIXED(Meta*1.15,1)&amp;" METs."&amp;CHAR(10)&amp;"• Capacidad física baja: por debajo de "&amp;FIXED(Meta*0.7,1)&amp;" METs.")&amp;CHAR(10)&amp;CHAR(10)&amp;"Valores orientativos de personas sanas medidas en cinta; no sustituyen una prueba de esfuerzo."&amp;IF(Edad&gt;79," Edad fuera del rango del estudio (18–79 años): valores extrapolados.","")&amp;IF(IMCv&gt;=35," Con un IMC de 35 o más, conviene valoración médica antes de iniciar ejercicio intenso.",""),"—")</f>
        <v>—</v>
      </c>
      <c r="C24" s="48"/>
      <c r="D24" s="48"/>
      <c r="E24" s="48"/>
      <c r="F24" s="48"/>
      <c r="G24" s="1"/>
      <c r="H24" s="1"/>
    </row>
    <row r="25" spans="1:8" ht="30.75" customHeight="1" x14ac:dyDescent="0.2">
      <c r="A25" s="1"/>
      <c r="B25" s="48"/>
      <c r="C25" s="48"/>
      <c r="D25" s="48"/>
      <c r="E25" s="48"/>
      <c r="F25" s="48"/>
      <c r="G25" s="1"/>
      <c r="H25" s="1"/>
    </row>
    <row r="26" spans="1:8" ht="30.75" customHeight="1" x14ac:dyDescent="0.2">
      <c r="A26" s="1"/>
      <c r="B26" s="48"/>
      <c r="C26" s="48"/>
      <c r="D26" s="48"/>
      <c r="E26" s="48"/>
      <c r="F26" s="48"/>
      <c r="G26" s="1"/>
      <c r="H26" s="1"/>
    </row>
    <row r="27" spans="1:8" ht="30.75" customHeight="1" x14ac:dyDescent="0.2">
      <c r="A27" s="1"/>
      <c r="B27" s="48"/>
      <c r="C27" s="48"/>
      <c r="D27" s="48"/>
      <c r="E27" s="48"/>
      <c r="F27" s="48"/>
      <c r="G27" s="1"/>
      <c r="H27" s="1"/>
    </row>
    <row r="28" spans="1:8" ht="45" customHeight="1" x14ac:dyDescent="0.2">
      <c r="A28" s="1"/>
      <c r="B28" s="48"/>
      <c r="C28" s="48"/>
      <c r="D28" s="48"/>
      <c r="E28" s="48"/>
      <c r="F28" s="48"/>
      <c r="G28" s="1"/>
      <c r="H28" s="1"/>
    </row>
    <row r="29" spans="1:8" ht="15" customHeight="1" x14ac:dyDescent="0.2">
      <c r="A29" s="1"/>
      <c r="B29" s="5" t="s">
        <v>29</v>
      </c>
      <c r="C29" s="1"/>
      <c r="D29" s="1"/>
      <c r="E29" s="1"/>
      <c r="F29" s="1"/>
      <c r="G29" s="1"/>
      <c r="H29" s="1"/>
    </row>
    <row r="30" spans="1:8" ht="15" customHeight="1" x14ac:dyDescent="0.2">
      <c r="A30" s="1"/>
      <c r="B30" s="1"/>
      <c r="C30" s="1"/>
      <c r="D30" s="1"/>
      <c r="E30" s="1"/>
      <c r="F30" s="1"/>
      <c r="G30" s="1"/>
      <c r="H30" s="1"/>
    </row>
    <row r="31" spans="1:8" ht="19.5" customHeight="1" x14ac:dyDescent="0.2">
      <c r="A31" s="1"/>
      <c r="B31" s="45" t="s">
        <v>30</v>
      </c>
      <c r="C31" s="45"/>
      <c r="D31" s="45"/>
      <c r="E31" s="45"/>
      <c r="F31" s="45"/>
      <c r="G31" s="1"/>
      <c r="H31" s="1"/>
    </row>
    <row r="32" spans="1:8" ht="18" customHeight="1" x14ac:dyDescent="0.2">
      <c r="A32" s="1"/>
      <c r="B32" s="49" t="s">
        <v>31</v>
      </c>
      <c r="C32" s="49"/>
      <c r="D32" s="49"/>
      <c r="E32" s="49"/>
      <c r="F32" s="49"/>
      <c r="G32" s="1"/>
      <c r="H32" s="1"/>
    </row>
    <row r="33" spans="1:8" ht="18" customHeight="1" x14ac:dyDescent="0.2">
      <c r="A33" s="1"/>
      <c r="B33" s="49"/>
      <c r="C33" s="49"/>
      <c r="D33" s="49"/>
      <c r="E33" s="49"/>
      <c r="F33" s="49"/>
      <c r="G33" s="1"/>
      <c r="H33" s="1"/>
    </row>
    <row r="34" spans="1:8" ht="18" customHeight="1" x14ac:dyDescent="0.2">
      <c r="A34" s="1"/>
      <c r="B34" s="49"/>
      <c r="C34" s="49"/>
      <c r="D34" s="49"/>
      <c r="E34" s="49"/>
      <c r="F34" s="49"/>
      <c r="G34" s="1"/>
      <c r="H34" s="1"/>
    </row>
    <row r="35" spans="1:8" ht="15" customHeight="1" x14ac:dyDescent="0.2">
      <c r="A35" s="1"/>
      <c r="B35" s="27" t="s">
        <v>87</v>
      </c>
      <c r="C35" s="46"/>
      <c r="D35" s="46"/>
      <c r="E35" s="46"/>
      <c r="F35" s="46"/>
      <c r="G35" s="1"/>
      <c r="H35" s="1"/>
    </row>
    <row r="36" spans="1:8" ht="15" customHeight="1" x14ac:dyDescent="0.2">
      <c r="A36" s="1"/>
      <c r="B36" s="11" t="s">
        <v>32</v>
      </c>
      <c r="C36" s="1"/>
      <c r="D36" s="1"/>
      <c r="E36" s="1"/>
      <c r="F36" s="1"/>
      <c r="G36" s="1"/>
      <c r="H36" s="1"/>
    </row>
    <row r="37" spans="1:8" ht="15" customHeight="1" x14ac:dyDescent="0.2">
      <c r="A37" s="1"/>
      <c r="B37" s="1"/>
      <c r="C37" s="1"/>
      <c r="D37" s="1"/>
      <c r="E37" s="1"/>
      <c r="F37" s="1"/>
      <c r="G37" s="1"/>
      <c r="H37" s="1"/>
    </row>
    <row r="38" spans="1:8" ht="15" hidden="1" customHeight="1" x14ac:dyDescent="0.2">
      <c r="A38" s="1"/>
      <c r="B38" s="1"/>
      <c r="C38" s="1"/>
      <c r="D38" s="1"/>
      <c r="E38" s="1"/>
      <c r="F38" s="1"/>
      <c r="G38" s="1"/>
      <c r="H38" s="1"/>
    </row>
    <row r="39" spans="1:8" ht="15" hidden="1" customHeight="1" x14ac:dyDescent="0.2">
      <c r="A39" s="1"/>
      <c r="B39" s="1"/>
      <c r="C39" s="1"/>
      <c r="D39" s="1"/>
      <c r="E39" s="1"/>
      <c r="F39" s="1"/>
      <c r="G39" s="1"/>
      <c r="H39" s="1"/>
    </row>
    <row r="40" spans="1:8" ht="15" hidden="1" customHeight="1" x14ac:dyDescent="0.2">
      <c r="A40" s="1"/>
      <c r="B40" s="1"/>
      <c r="C40" s="1"/>
      <c r="D40" s="1"/>
      <c r="E40" s="1"/>
      <c r="F40" s="1"/>
      <c r="G40" s="1"/>
      <c r="H40" s="1"/>
    </row>
    <row r="41" spans="1:8" ht="15" hidden="1" customHeight="1" x14ac:dyDescent="0.2">
      <c r="A41" s="1"/>
      <c r="B41" s="1"/>
      <c r="C41" s="1"/>
      <c r="D41" s="1"/>
      <c r="E41" s="1"/>
      <c r="F41" s="1"/>
      <c r="G41" s="1"/>
      <c r="H41" s="1"/>
    </row>
    <row r="42" spans="1:8" ht="15" hidden="1" customHeight="1" x14ac:dyDescent="0.2">
      <c r="A42" s="1"/>
      <c r="B42" s="1"/>
      <c r="C42" s="1"/>
      <c r="D42" s="1"/>
      <c r="E42" s="1"/>
      <c r="F42" s="1"/>
      <c r="G42" s="1"/>
      <c r="H42" s="1"/>
    </row>
    <row r="43" spans="1:8" ht="15" hidden="1" customHeight="1" x14ac:dyDescent="0.2">
      <c r="A43" s="1"/>
      <c r="B43" s="1"/>
      <c r="C43" s="1"/>
      <c r="D43" s="1"/>
      <c r="E43" s="1"/>
      <c r="F43" s="1"/>
      <c r="G43" s="1"/>
      <c r="H43" s="1"/>
    </row>
    <row r="44" spans="1:8" ht="15" hidden="1" customHeight="1" x14ac:dyDescent="0.2">
      <c r="A44" s="1"/>
      <c r="B44" s="1"/>
      <c r="C44" s="1"/>
      <c r="D44" s="1"/>
      <c r="E44" s="1"/>
      <c r="F44" s="1"/>
      <c r="G44" s="1"/>
      <c r="H44" s="1"/>
    </row>
    <row r="45" spans="1:8" ht="15" hidden="1" customHeight="1" x14ac:dyDescent="0.2">
      <c r="A45" s="1"/>
      <c r="B45" s="1"/>
      <c r="C45" s="1"/>
      <c r="D45" s="1"/>
      <c r="E45" s="1"/>
      <c r="F45" s="1"/>
      <c r="G45" s="1"/>
      <c r="H45" s="1"/>
    </row>
    <row r="46" spans="1:8" ht="15" hidden="1" customHeight="1" x14ac:dyDescent="0.2">
      <c r="A46" s="1"/>
      <c r="B46" s="1"/>
      <c r="C46" s="1"/>
      <c r="D46" s="1"/>
      <c r="E46" s="1"/>
      <c r="F46" s="1"/>
      <c r="G46" s="1"/>
      <c r="H46" s="1"/>
    </row>
    <row r="47" spans="1:8" ht="15" hidden="1" customHeight="1" x14ac:dyDescent="0.2">
      <c r="A47" s="1"/>
      <c r="B47" s="1"/>
      <c r="C47" s="1"/>
      <c r="D47" s="1"/>
      <c r="E47" s="1"/>
      <c r="F47" s="1"/>
      <c r="G47" s="1"/>
      <c r="H47" s="1"/>
    </row>
    <row r="48" spans="1:8" ht="15" hidden="1" customHeight="1" x14ac:dyDescent="0.2">
      <c r="A48" s="1"/>
      <c r="B48" s="1"/>
      <c r="C48" s="1"/>
      <c r="D48" s="1"/>
      <c r="E48" s="1"/>
      <c r="F48" s="1"/>
      <c r="G48" s="1"/>
      <c r="H48" s="1"/>
    </row>
    <row r="49" spans="1:8" ht="15" hidden="1" customHeight="1" x14ac:dyDescent="0.2">
      <c r="A49" s="1"/>
      <c r="B49" s="1"/>
      <c r="C49" s="1"/>
      <c r="D49" s="1"/>
      <c r="E49" s="1"/>
      <c r="F49" s="1"/>
      <c r="G49" s="1"/>
      <c r="H49" s="1"/>
    </row>
    <row r="50" spans="1:8" ht="15" hidden="1" customHeight="1" x14ac:dyDescent="0.2">
      <c r="A50" s="1"/>
      <c r="B50" s="1"/>
      <c r="C50" s="1"/>
      <c r="D50" s="1"/>
      <c r="E50" s="1"/>
      <c r="F50" s="1"/>
      <c r="G50" s="1"/>
      <c r="H50" s="1"/>
    </row>
    <row r="51" spans="1:8" ht="15" hidden="1" customHeight="1" x14ac:dyDescent="0.2">
      <c r="A51" s="1"/>
      <c r="B51" s="1"/>
      <c r="C51" s="1"/>
      <c r="D51" s="1"/>
      <c r="E51" s="1"/>
      <c r="F51" s="1"/>
      <c r="G51" s="1"/>
      <c r="H51" s="1"/>
    </row>
    <row r="52" spans="1:8" ht="15" hidden="1" customHeight="1" x14ac:dyDescent="0.2">
      <c r="A52" s="1"/>
      <c r="B52" s="1"/>
      <c r="C52" s="1"/>
      <c r="D52" s="1"/>
      <c r="E52" s="1"/>
      <c r="F52" s="1"/>
      <c r="G52" s="1"/>
      <c r="H52" s="1"/>
    </row>
    <row r="53" spans="1:8" ht="15" hidden="1" customHeight="1" x14ac:dyDescent="0.2">
      <c r="A53" s="1"/>
      <c r="B53" s="1"/>
      <c r="C53" s="1"/>
      <c r="D53" s="1"/>
      <c r="E53" s="1"/>
      <c r="F53" s="1"/>
      <c r="G53" s="1"/>
      <c r="H53" s="1"/>
    </row>
    <row r="54" spans="1:8" ht="15" hidden="1" customHeight="1" x14ac:dyDescent="0.2">
      <c r="A54" s="1"/>
      <c r="B54" s="1"/>
      <c r="C54" s="1"/>
      <c r="D54" s="1"/>
      <c r="E54" s="1"/>
      <c r="F54" s="1"/>
      <c r="G54" s="1"/>
      <c r="H54" s="1"/>
    </row>
    <row r="55" spans="1:8" ht="15" hidden="1" customHeight="1" x14ac:dyDescent="0.2">
      <c r="A55" s="1"/>
      <c r="B55" s="1"/>
      <c r="C55" s="1"/>
      <c r="D55" s="1"/>
      <c r="E55" s="1"/>
      <c r="F55" s="1"/>
      <c r="G55" s="1"/>
      <c r="H55" s="1"/>
    </row>
    <row r="56" spans="1:8" ht="15" hidden="1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hidden="1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hidden="1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hidden="1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/>
    <row r="61" spans="1:8" x14ac:dyDescent="0.2"/>
  </sheetData>
  <sheetProtection algorithmName="SHA-512" hashValue="dipOiWC+xh2AQ1+YSbObPkiPOslkbiZ9gi76q4YL7ha1okXVOmbfuqVDLtu2Mnir/AibdXo/l/hud5cJjVbn0g==" saltValue="lxsg0lHqo6kSJlWxrrOjhg==" spinCount="100000" sheet="1" objects="1" scenarios="1"/>
  <mergeCells count="10">
    <mergeCell ref="B2:E2"/>
    <mergeCell ref="B3:F3"/>
    <mergeCell ref="B8:F8"/>
    <mergeCell ref="B16:F16"/>
    <mergeCell ref="C35:F35"/>
    <mergeCell ref="C21:F21"/>
    <mergeCell ref="B23:F23"/>
    <mergeCell ref="B24:F28"/>
    <mergeCell ref="B31:F31"/>
    <mergeCell ref="B32:F34"/>
  </mergeCells>
  <conditionalFormatting sqref="C18:D18">
    <cfRule type="expression" dxfId="4" priority="5">
      <formula>AND(DatosOK,IMCv&gt;=25,Habitual&lt;Meta*0.7)</formula>
    </cfRule>
  </conditionalFormatting>
  <conditionalFormatting sqref="C14:E15">
    <cfRule type="expression" dxfId="3" priority="6">
      <formula>AND(DatosOK,IMCv&gt;=30)</formula>
    </cfRule>
  </conditionalFormatting>
  <conditionalFormatting sqref="E10:E13">
    <cfRule type="expression" dxfId="2" priority="2">
      <formula>E10="✓"</formula>
    </cfRule>
    <cfRule type="expression" dxfId="1" priority="3">
      <formula>E10="Revisar"</formula>
    </cfRule>
    <cfRule type="expression" dxfId="0" priority="4">
      <formula>E10="Falta"</formula>
    </cfRule>
  </conditionalFormatting>
  <dataValidations count="3">
    <dataValidation type="whole" showErrorMessage="1" errorTitle="Edad" error="Introduce una edad entre 18 y 90 años." sqref="C10" xr:uid="{00000000-0002-0000-0000-000000000000}">
      <formula1>18</formula1>
      <formula2>90</formula2>
    </dataValidation>
    <dataValidation type="decimal" showErrorMessage="1" errorTitle="Peso" error="Introduce el peso en kg (30–250)." sqref="C12" xr:uid="{00000000-0002-0000-0000-000002000000}">
      <formula1>30</formula1>
      <formula2>250</formula2>
    </dataValidation>
    <dataValidation type="whole" showErrorMessage="1" errorTitle="Talla" error="Introduce la talla en cm (120–220)." sqref="C13" xr:uid="{00000000-0002-0000-0000-000003000000}">
      <formula1>120</formula1>
      <formula2>220</formula2>
    </dataValidation>
  </dataValidations>
  <hyperlinks>
    <hyperlink ref="B35" r:id="rId1" xr:uid="{8014B948-7A40-DE48-AAA9-7DF800FFAB9B}"/>
  </hyperlinks>
  <printOptions horizontalCentered="1"/>
  <pageMargins left="0.5" right="0.5" top="0.6" bottom="0.6" header="0.511811023622047" footer="0.5"/>
  <pageSetup paperSize="9" fitToHeight="0" orientation="portrait" horizontalDpi="300" verticalDpi="300"/>
  <headerFooter>
    <oddFooter>&amp;C&amp;8 medicodeldeporte.es · 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Sexo" error="Elige Varón o Mujer en la lista." xr:uid="{00000000-0002-0000-0000-000001000000}">
          <x14:formula1>
            <xm:f>Listas!$A$2:$A$3</xm:f>
          </x14:formula1>
          <x14:formula2>
            <xm:f>0</xm:f>
          </x14:formula2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showGridLines="0" showRowColHeaders="0" zoomScaleNormal="100" workbookViewId="0">
      <selection activeCell="B1" sqref="B1:C1"/>
    </sheetView>
  </sheetViews>
  <sheetFormatPr baseColWidth="10" defaultColWidth="0" defaultRowHeight="15" zeroHeight="1" x14ac:dyDescent="0.2"/>
  <cols>
    <col min="1" max="1" width="2" customWidth="1"/>
    <col min="2" max="2" width="26" customWidth="1"/>
    <col min="3" max="3" width="70" customWidth="1"/>
    <col min="4" max="4" width="8.6640625" customWidth="1"/>
    <col min="5" max="11" width="0" hidden="1" customWidth="1"/>
    <col min="12" max="16384" width="8.6640625" hidden="1"/>
  </cols>
  <sheetData>
    <row r="1" spans="1:3" ht="25.5" customHeight="1" x14ac:dyDescent="0.2">
      <c r="A1" s="1"/>
      <c r="B1" s="45" t="s">
        <v>33</v>
      </c>
      <c r="C1" s="45"/>
    </row>
    <row r="2" spans="1:3" ht="15" customHeight="1" x14ac:dyDescent="0.2">
      <c r="A2" s="1"/>
      <c r="B2" s="1"/>
      <c r="C2" s="1"/>
    </row>
    <row r="3" spans="1:3" ht="73.5" customHeight="1" x14ac:dyDescent="0.2">
      <c r="A3" s="1"/>
      <c r="B3" s="35" t="s">
        <v>34</v>
      </c>
      <c r="C3" s="50" t="s">
        <v>99</v>
      </c>
    </row>
    <row r="4" spans="1:3" ht="15" customHeight="1" x14ac:dyDescent="0.2">
      <c r="A4" s="1"/>
      <c r="B4" s="24"/>
      <c r="C4" s="1"/>
    </row>
    <row r="5" spans="1:3" ht="19.5" customHeight="1" x14ac:dyDescent="0.2">
      <c r="A5" s="1"/>
      <c r="B5" s="35" t="s">
        <v>35</v>
      </c>
      <c r="C5" s="18" t="s">
        <v>36</v>
      </c>
    </row>
    <row r="6" spans="1:3" ht="15" customHeight="1" x14ac:dyDescent="0.2">
      <c r="A6" s="1"/>
      <c r="B6" s="24"/>
      <c r="C6" s="1"/>
    </row>
    <row r="7" spans="1:3" ht="73.5" customHeight="1" x14ac:dyDescent="0.2">
      <c r="A7" s="1"/>
      <c r="B7" s="35" t="s">
        <v>37</v>
      </c>
      <c r="C7" s="18" t="s">
        <v>38</v>
      </c>
    </row>
    <row r="8" spans="1:3" ht="15" customHeight="1" x14ac:dyDescent="0.2">
      <c r="A8" s="1"/>
      <c r="B8" s="24"/>
      <c r="C8" s="1"/>
    </row>
    <row r="9" spans="1:3" ht="148" customHeight="1" x14ac:dyDescent="0.2">
      <c r="A9" s="1"/>
      <c r="B9" s="35" t="s">
        <v>39</v>
      </c>
      <c r="C9" s="18" t="s">
        <v>95</v>
      </c>
    </row>
    <row r="10" spans="1:3" ht="15" customHeight="1" x14ac:dyDescent="0.2">
      <c r="A10" s="1"/>
      <c r="B10" s="24"/>
      <c r="C10" s="1"/>
    </row>
    <row r="11" spans="1:3" ht="87" customHeight="1" x14ac:dyDescent="0.2">
      <c r="A11" s="1"/>
      <c r="B11" s="35" t="s">
        <v>40</v>
      </c>
      <c r="C11" s="18" t="s">
        <v>96</v>
      </c>
    </row>
    <row r="12" spans="1:3" ht="15" customHeight="1" x14ac:dyDescent="0.2">
      <c r="A12" s="1"/>
      <c r="B12" s="24"/>
      <c r="C12" s="1"/>
    </row>
    <row r="13" spans="1:3" ht="46.5" customHeight="1" x14ac:dyDescent="0.2">
      <c r="A13" s="1"/>
      <c r="B13" s="35" t="s">
        <v>41</v>
      </c>
      <c r="C13" s="18" t="s">
        <v>100</v>
      </c>
    </row>
    <row r="14" spans="1:3" ht="15" customHeight="1" x14ac:dyDescent="0.2">
      <c r="A14" s="1"/>
      <c r="B14" s="24"/>
      <c r="C14" s="1"/>
    </row>
    <row r="15" spans="1:3" ht="33" customHeight="1" x14ac:dyDescent="0.2">
      <c r="A15" s="1"/>
      <c r="B15" s="35" t="s">
        <v>42</v>
      </c>
      <c r="C15" s="18" t="s">
        <v>43</v>
      </c>
    </row>
    <row r="16" spans="1:3" ht="15" customHeight="1" x14ac:dyDescent="0.2">
      <c r="A16" s="1"/>
      <c r="B16" s="24"/>
      <c r="C16" s="1"/>
    </row>
    <row r="17" spans="1:11" ht="222" customHeight="1" x14ac:dyDescent="0.2">
      <c r="A17" s="1"/>
      <c r="B17" s="35" t="s">
        <v>44</v>
      </c>
      <c r="C17" s="18" t="s">
        <v>101</v>
      </c>
    </row>
    <row r="18" spans="1:11" x14ac:dyDescent="0.2"/>
    <row r="25" spans="1:11" hidden="1" x14ac:dyDescent="0.2">
      <c r="K25" s="28"/>
    </row>
  </sheetData>
  <sheetProtection algorithmName="SHA-512" hashValue="/XQf0zSylQTW19S6yWRyShnSwBaO/ZVdScx+yo+kF1bhjY2GPRqVlWVZYqJLUwt7W4W7PxZW6rlguePv79SL6Q==" saltValue="Cbh/Ay7Ncw2f96aKKuw6HA==" spinCount="100000" sheet="1" objects="1" scenarios="1"/>
  <mergeCells count="1">
    <mergeCell ref="B1:C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showGridLines="0" showRowColHeaders="0" zoomScaleNormal="100" workbookViewId="0">
      <selection activeCell="B1" sqref="B1:D1"/>
    </sheetView>
  </sheetViews>
  <sheetFormatPr baseColWidth="10" defaultColWidth="0" defaultRowHeight="15" zeroHeight="1" x14ac:dyDescent="0.2"/>
  <cols>
    <col min="1" max="1" width="2" customWidth="1"/>
    <col min="2" max="2" width="5" customWidth="1"/>
    <col min="3" max="3" width="80" customWidth="1"/>
    <col min="4" max="4" width="36" customWidth="1"/>
    <col min="5" max="5" width="8.6640625" customWidth="1"/>
    <col min="6" max="16384" width="8.6640625" hidden="1"/>
  </cols>
  <sheetData>
    <row r="1" spans="1:4" ht="25.5" customHeight="1" x14ac:dyDescent="0.2">
      <c r="A1" s="1"/>
      <c r="B1" s="45" t="s">
        <v>45</v>
      </c>
      <c r="C1" s="45"/>
      <c r="D1" s="45"/>
    </row>
    <row r="2" spans="1:4" ht="15" customHeight="1" x14ac:dyDescent="0.2">
      <c r="A2" s="1"/>
      <c r="B2" s="1"/>
      <c r="C2" s="1"/>
      <c r="D2" s="1"/>
    </row>
    <row r="3" spans="1:4" s="33" customFormat="1" ht="19.5" customHeight="1" x14ac:dyDescent="0.2">
      <c r="A3" s="29"/>
      <c r="B3" s="30" t="s">
        <v>46</v>
      </c>
      <c r="C3" s="31" t="s">
        <v>47</v>
      </c>
      <c r="D3" s="32" t="s">
        <v>48</v>
      </c>
    </row>
    <row r="4" spans="1:4" ht="60" customHeight="1" x14ac:dyDescent="0.2">
      <c r="A4" s="1"/>
      <c r="B4" s="20">
        <v>1</v>
      </c>
      <c r="C4" s="18" t="s">
        <v>49</v>
      </c>
      <c r="D4" s="51" t="str">
        <f>HYPERLINK("https://doi.org/10.1016/j.amjcard.2024.01.022","doi.org/10.1016/j.amjcard.2024.01.022")</f>
        <v>doi.org/10.1016/j.amjcard.2024.01.022</v>
      </c>
    </row>
    <row r="5" spans="1:4" ht="46.5" customHeight="1" x14ac:dyDescent="0.2">
      <c r="A5" s="1"/>
      <c r="B5" s="20">
        <v>2</v>
      </c>
      <c r="C5" s="18" t="s">
        <v>50</v>
      </c>
      <c r="D5" s="51" t="str">
        <f>HYPERLINK("https://iris.who.int/handle/10665/42330","iris.who.int/handle/10665/42330")</f>
        <v>iris.who.int/handle/10665/42330</v>
      </c>
    </row>
    <row r="6" spans="1:4" ht="60" customHeight="1" x14ac:dyDescent="0.2">
      <c r="A6" s="1"/>
      <c r="B6" s="20">
        <v>3</v>
      </c>
      <c r="C6" s="18" t="s">
        <v>51</v>
      </c>
      <c r="D6" s="51" t="str">
        <f>HYPERLINK("https://doi.org/10.1016/j.arbres.2020.09.014","doi.org/10.1016/j.arbres.2020.09.014")</f>
        <v>doi.org/10.1016/j.arbres.2020.09.014</v>
      </c>
    </row>
    <row r="7" spans="1:4" ht="60" customHeight="1" x14ac:dyDescent="0.2">
      <c r="A7" s="1"/>
      <c r="B7" s="20">
        <v>4</v>
      </c>
      <c r="C7" s="18" t="s">
        <v>97</v>
      </c>
      <c r="D7" s="52" t="s">
        <v>88</v>
      </c>
    </row>
    <row r="8" spans="1:4" ht="15" customHeight="1" x14ac:dyDescent="0.2">
      <c r="A8" s="1"/>
      <c r="B8" s="1"/>
      <c r="C8" s="1"/>
      <c r="D8" s="53"/>
    </row>
    <row r="9" spans="1:4" ht="15" customHeight="1" x14ac:dyDescent="0.2">
      <c r="A9" s="1"/>
      <c r="B9" s="1"/>
      <c r="C9" s="1"/>
      <c r="D9" s="1"/>
    </row>
    <row r="10" spans="1:4" ht="15" customHeight="1" x14ac:dyDescent="0.2">
      <c r="A10" s="1"/>
      <c r="B10" s="1"/>
      <c r="C10" s="1"/>
      <c r="D10" s="1"/>
    </row>
    <row r="11" spans="1:4" ht="15" customHeight="1" x14ac:dyDescent="0.2">
      <c r="A11" s="1"/>
      <c r="B11" s="1"/>
      <c r="C11" s="1"/>
      <c r="D11" s="1"/>
    </row>
    <row r="12" spans="1:4" ht="15" customHeight="1" x14ac:dyDescent="0.2">
      <c r="A12" s="1"/>
      <c r="B12" s="1"/>
      <c r="C12" s="1"/>
      <c r="D12" s="1"/>
    </row>
    <row r="13" spans="1:4" ht="15" customHeight="1" x14ac:dyDescent="0.2">
      <c r="A13" s="1"/>
      <c r="B13" s="1"/>
      <c r="C13" s="1"/>
      <c r="D13" s="1"/>
    </row>
    <row r="14" spans="1:4" ht="15" customHeight="1" x14ac:dyDescent="0.2">
      <c r="A14" s="1"/>
      <c r="B14" s="1"/>
      <c r="C14" s="1"/>
      <c r="D14" s="1"/>
    </row>
    <row r="15" spans="1:4" ht="15" hidden="1" customHeight="1" x14ac:dyDescent="0.2">
      <c r="A15" s="1"/>
      <c r="B15" s="1"/>
      <c r="C15" s="1"/>
      <c r="D15" s="1"/>
    </row>
    <row r="16" spans="1:4" ht="15" hidden="1" customHeight="1" x14ac:dyDescent="0.2">
      <c r="A16" s="1"/>
      <c r="B16" s="1"/>
      <c r="C16" s="1"/>
      <c r="D16" s="1"/>
    </row>
    <row r="17" spans="1:4" ht="15" hidden="1" customHeight="1" x14ac:dyDescent="0.2">
      <c r="A17" s="1"/>
      <c r="B17" s="1"/>
      <c r="C17" s="1"/>
      <c r="D17" s="1"/>
    </row>
    <row r="18" spans="1:4" ht="15" hidden="1" customHeight="1" x14ac:dyDescent="0.2">
      <c r="A18" s="1"/>
      <c r="B18" s="1"/>
      <c r="C18" s="1"/>
      <c r="D18" s="1"/>
    </row>
    <row r="19" spans="1:4" ht="15" hidden="1" customHeight="1" x14ac:dyDescent="0.2">
      <c r="A19" s="1"/>
      <c r="B19" s="1"/>
      <c r="C19" s="1"/>
      <c r="D19" s="1"/>
    </row>
    <row r="20" spans="1:4" ht="15" hidden="1" customHeight="1" x14ac:dyDescent="0.2">
      <c r="A20" s="1"/>
      <c r="B20" s="1"/>
      <c r="C20" s="1"/>
      <c r="D20" s="1"/>
    </row>
    <row r="21" spans="1:4" ht="15" hidden="1" customHeight="1" x14ac:dyDescent="0.2">
      <c r="A21" s="1"/>
      <c r="B21" s="1"/>
      <c r="C21" s="1"/>
      <c r="D21" s="1"/>
    </row>
    <row r="22" spans="1:4" ht="15" hidden="1" customHeight="1" x14ac:dyDescent="0.2">
      <c r="A22" s="1"/>
      <c r="B22" s="1"/>
      <c r="C22" s="1"/>
      <c r="D22" s="1"/>
    </row>
    <row r="23" spans="1:4" ht="15" hidden="1" customHeight="1" x14ac:dyDescent="0.2">
      <c r="A23" s="1"/>
      <c r="B23" s="1"/>
      <c r="C23" s="1"/>
      <c r="D23" s="1"/>
    </row>
    <row r="24" spans="1:4" ht="15" hidden="1" customHeight="1" x14ac:dyDescent="0.2">
      <c r="A24" s="1"/>
      <c r="B24" s="1"/>
      <c r="C24" s="1"/>
      <c r="D24" s="1"/>
    </row>
  </sheetData>
  <sheetProtection algorithmName="SHA-512" hashValue="KL1gOXkhN8g06ZvkkOxlTB71n3tlFkR4QkKVvok127kOp60d2IH+dJJirXu9P5r2ah7tlf2/J6ZwR10E4pwO6Q==" saltValue="2UBga/Ul7abwVpsYrcOOdg==" spinCount="100000" sheet="1" objects="1" scenarios="1"/>
  <mergeCells count="1">
    <mergeCell ref="B1:D1"/>
  </mergeCells>
  <hyperlinks>
    <hyperlink ref="D7" r:id="rId1" xr:uid="{8A7A0D71-74CF-2B43-B2CE-68E143670117}"/>
  </hyperlink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7"/>
  <sheetViews>
    <sheetView showGridLines="0" showRowColHeaders="0" zoomScaleNormal="100" workbookViewId="0">
      <selection activeCell="B1" sqref="B1:C1"/>
    </sheetView>
  </sheetViews>
  <sheetFormatPr baseColWidth="10" defaultColWidth="0" defaultRowHeight="15" zeroHeight="1" x14ac:dyDescent="0.2"/>
  <cols>
    <col min="1" max="1" width="2" customWidth="1"/>
    <col min="2" max="2" width="24" customWidth="1"/>
    <col min="3" max="3" width="72" customWidth="1"/>
    <col min="4" max="4" width="8.6640625" customWidth="1"/>
    <col min="5" max="16384" width="8.6640625" hidden="1"/>
  </cols>
  <sheetData>
    <row r="1" spans="1:3" ht="25.5" customHeight="1" x14ac:dyDescent="0.2">
      <c r="A1" s="1"/>
      <c r="B1" s="45" t="s">
        <v>52</v>
      </c>
      <c r="C1" s="45"/>
    </row>
    <row r="2" spans="1:3" ht="15" customHeight="1" x14ac:dyDescent="0.2">
      <c r="A2" s="1"/>
      <c r="B2" s="1"/>
      <c r="C2" s="1"/>
    </row>
    <row r="3" spans="1:3" ht="19.5" customHeight="1" x14ac:dyDescent="0.2">
      <c r="A3" s="1"/>
      <c r="B3" s="34" t="s">
        <v>53</v>
      </c>
      <c r="C3" s="18" t="s">
        <v>54</v>
      </c>
    </row>
    <row r="4" spans="1:3" ht="15" customHeight="1" x14ac:dyDescent="0.2">
      <c r="A4" s="1"/>
      <c r="B4" s="24"/>
      <c r="C4" s="1"/>
    </row>
    <row r="5" spans="1:3" ht="60" customHeight="1" x14ac:dyDescent="0.2">
      <c r="A5" s="1"/>
      <c r="B5" s="34" t="s">
        <v>55</v>
      </c>
      <c r="C5" s="18" t="s">
        <v>56</v>
      </c>
    </row>
    <row r="6" spans="1:3" ht="15" customHeight="1" x14ac:dyDescent="0.2">
      <c r="A6" s="1"/>
      <c r="B6" s="24"/>
      <c r="C6" s="1"/>
    </row>
    <row r="7" spans="1:3" ht="46.5" customHeight="1" x14ac:dyDescent="0.2">
      <c r="A7" s="1"/>
      <c r="B7" s="34" t="s">
        <v>57</v>
      </c>
      <c r="C7" s="18" t="s">
        <v>58</v>
      </c>
    </row>
    <row r="8" spans="1:3" ht="15" customHeight="1" x14ac:dyDescent="0.2">
      <c r="A8" s="1"/>
      <c r="B8" s="24"/>
      <c r="C8" s="1"/>
    </row>
    <row r="9" spans="1:3" ht="33" customHeight="1" x14ac:dyDescent="0.2">
      <c r="A9" s="1"/>
      <c r="B9" s="34" t="s">
        <v>59</v>
      </c>
      <c r="C9" s="18" t="s">
        <v>60</v>
      </c>
    </row>
    <row r="10" spans="1:3" ht="15" customHeight="1" x14ac:dyDescent="0.2">
      <c r="A10" s="1"/>
      <c r="B10" s="24"/>
      <c r="C10" s="1"/>
    </row>
    <row r="11" spans="1:3" ht="46.5" customHeight="1" x14ac:dyDescent="0.2">
      <c r="A11" s="1"/>
      <c r="B11" s="34" t="s">
        <v>61</v>
      </c>
      <c r="C11" s="18" t="s">
        <v>98</v>
      </c>
    </row>
    <row r="12" spans="1:3" ht="15" customHeight="1" x14ac:dyDescent="0.2">
      <c r="A12" s="1"/>
      <c r="B12" s="24"/>
      <c r="C12" s="1"/>
    </row>
    <row r="13" spans="1:3" ht="46.5" customHeight="1" x14ac:dyDescent="0.2">
      <c r="A13" s="1"/>
      <c r="B13" s="34" t="s">
        <v>62</v>
      </c>
      <c r="C13" s="18" t="s">
        <v>90</v>
      </c>
    </row>
    <row r="14" spans="1:3" ht="15" customHeight="1" x14ac:dyDescent="0.2">
      <c r="A14" s="1"/>
      <c r="B14" s="1"/>
      <c r="C14" s="1"/>
    </row>
    <row r="15" spans="1:3" ht="15" customHeight="1" x14ac:dyDescent="0.2">
      <c r="A15" s="1"/>
      <c r="B15" s="1"/>
      <c r="C15" s="21" t="str">
        <f>HYPERLINK("https://medicodeldeporte.es/","Ir a medicodeldeporte.es")</f>
        <v>Ir a medicodeldeporte.es</v>
      </c>
    </row>
    <row r="16" spans="1:3" ht="15" customHeight="1" x14ac:dyDescent="0.2">
      <c r="A16" s="1"/>
      <c r="B16" s="1"/>
      <c r="C16" s="1"/>
    </row>
    <row r="17" spans="1:3" ht="15" customHeight="1" x14ac:dyDescent="0.2">
      <c r="A17" s="1"/>
      <c r="B17" s="17"/>
      <c r="C17" s="1"/>
    </row>
    <row r="18" spans="1:3" ht="19.5" customHeight="1" x14ac:dyDescent="0.2">
      <c r="A18" s="1"/>
      <c r="B18" s="8"/>
      <c r="C18" s="19"/>
    </row>
    <row r="19" spans="1:3" ht="19.5" customHeight="1" x14ac:dyDescent="0.2">
      <c r="A19" s="1"/>
      <c r="B19" s="9"/>
      <c r="C19" s="18"/>
    </row>
    <row r="20" spans="1:3" ht="15" customHeight="1" x14ac:dyDescent="0.2">
      <c r="A20" s="1"/>
      <c r="B20" s="1"/>
      <c r="C20" s="1"/>
    </row>
    <row r="21" spans="1:3" ht="15" customHeight="1" x14ac:dyDescent="0.2">
      <c r="A21" s="1"/>
      <c r="B21" s="1"/>
      <c r="C21" s="1"/>
    </row>
    <row r="22" spans="1:3" ht="15" customHeight="1" x14ac:dyDescent="0.2">
      <c r="A22" s="1"/>
      <c r="B22" s="1"/>
      <c r="C22" s="1"/>
    </row>
    <row r="23" spans="1:3" ht="15" customHeight="1" x14ac:dyDescent="0.2">
      <c r="A23" s="1"/>
      <c r="B23" s="1"/>
      <c r="C23" s="1"/>
    </row>
    <row r="24" spans="1:3" ht="15" customHeight="1" x14ac:dyDescent="0.2">
      <c r="A24" s="1"/>
      <c r="B24" s="1"/>
      <c r="C24" s="1"/>
    </row>
    <row r="25" spans="1:3" x14ac:dyDescent="0.2"/>
    <row r="26" spans="1:3" x14ac:dyDescent="0.2"/>
    <row r="27" spans="1:3" x14ac:dyDescent="0.2"/>
  </sheetData>
  <sheetProtection algorithmName="SHA-512" hashValue="iymU7ajezpYZzNlUMuPLpoq86apx4cl1viZaF5s2v7z/fcOHnONHpMA6dtRpl1etAR3lGXWXfJHCa+j4Ko0h5w==" saltValue="IthiYCYYQhm/q9h5ofYKqg==" spinCount="100000" sheet="1" objects="1" scenarios="1"/>
  <mergeCells count="1">
    <mergeCell ref="B1:C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zoomScaleNormal="100" workbookViewId="0"/>
  </sheetViews>
  <sheetFormatPr baseColWidth="10" defaultColWidth="8.6640625" defaultRowHeight="15" x14ac:dyDescent="0.2"/>
  <sheetData>
    <row r="1" spans="1:3" ht="15" customHeight="1" x14ac:dyDescent="0.2">
      <c r="A1" s="22" t="s">
        <v>12</v>
      </c>
      <c r="B1" s="22" t="s">
        <v>63</v>
      </c>
      <c r="C1" s="22" t="s">
        <v>64</v>
      </c>
    </row>
    <row r="2" spans="1:3" ht="15" customHeight="1" x14ac:dyDescent="0.2">
      <c r="A2" s="1" t="s">
        <v>13</v>
      </c>
      <c r="B2" s="1" t="s">
        <v>65</v>
      </c>
      <c r="C2" s="1" t="s">
        <v>66</v>
      </c>
    </row>
    <row r="3" spans="1:3" ht="15" customHeight="1" x14ac:dyDescent="0.2">
      <c r="A3" s="1" t="s">
        <v>67</v>
      </c>
      <c r="B3" s="1" t="s">
        <v>68</v>
      </c>
      <c r="C3" s="1" t="s">
        <v>69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zoomScaleNormal="100" workbookViewId="0"/>
  </sheetViews>
  <sheetFormatPr baseColWidth="10" defaultColWidth="8.6640625" defaultRowHeight="15" x14ac:dyDescent="0.2"/>
  <cols>
    <col min="1" max="1" width="14" customWidth="1"/>
    <col min="2" max="2" width="12" customWidth="1"/>
    <col min="3" max="3" width="60" customWidth="1"/>
  </cols>
  <sheetData>
    <row r="1" spans="1:3" ht="15" customHeight="1" x14ac:dyDescent="0.2">
      <c r="A1" s="22" t="s">
        <v>4</v>
      </c>
      <c r="B1" s="22" t="s">
        <v>5</v>
      </c>
      <c r="C1" s="22" t="s">
        <v>70</v>
      </c>
    </row>
    <row r="2" spans="1:3" ht="15" customHeight="1" x14ac:dyDescent="0.2">
      <c r="A2" s="1" t="s">
        <v>71</v>
      </c>
      <c r="B2" s="1" t="b">
        <f>AND(COUNTIF(Calculadora!$E$11:$E$13,"✓")=3,ISNUMBER(Edad),Edad&gt;=18,Edad&lt;=90)</f>
        <v>0</v>
      </c>
      <c r="C2" s="11" t="s">
        <v>72</v>
      </c>
    </row>
    <row r="3" spans="1:3" ht="15" customHeight="1" x14ac:dyDescent="0.2">
      <c r="A3" s="1" t="s">
        <v>73</v>
      </c>
      <c r="B3" s="1" t="e">
        <f>IF(Sexo=Listas!$A$2,1,IF(Sexo=Listas!$A$3,0,NA()))</f>
        <v>#N/A</v>
      </c>
      <c r="C3" s="11" t="s">
        <v>74</v>
      </c>
    </row>
    <row r="4" spans="1:3" ht="15" customHeight="1" x14ac:dyDescent="0.2">
      <c r="A4" s="1" t="s">
        <v>75</v>
      </c>
      <c r="B4" s="1">
        <f>IF(AND(ISNUMBER(Peso),ISNUMBER(Talla),Talla&gt;0),Peso/(Talla/100)^2,0)</f>
        <v>0</v>
      </c>
      <c r="C4" s="11" t="s">
        <v>76</v>
      </c>
    </row>
    <row r="5" spans="1:3" ht="15" customHeight="1" x14ac:dyDescent="0.2">
      <c r="A5" s="1" t="s">
        <v>77</v>
      </c>
      <c r="B5" s="1">
        <f>IF(DatosOK,IF(SexoN=1,14.1-0.0009*Edad^2,11.5-0.00087*Edad^2),0)</f>
        <v>0</v>
      </c>
      <c r="C5" s="1" t="s">
        <v>78</v>
      </c>
    </row>
    <row r="6" spans="1:3" ht="15" customHeight="1" x14ac:dyDescent="0.2">
      <c r="A6" s="1" t="s">
        <v>79</v>
      </c>
      <c r="B6" s="1">
        <f>IF(DatosOK,IF(SexoN=1,19.7-0.00085*Edad^2-0.25*IMCv,14.6-0.00072*Edad^2-0.16*IMCv),0)</f>
        <v>0</v>
      </c>
      <c r="C6" s="1" t="s">
        <v>80</v>
      </c>
    </row>
    <row r="7" spans="1:3" ht="15" customHeight="1" x14ac:dyDescent="0.2">
      <c r="A7" s="1" t="s">
        <v>81</v>
      </c>
      <c r="B7" s="1">
        <f>IF(DatosOK,25*(Talla/100)^2,0)</f>
        <v>0</v>
      </c>
      <c r="C7" s="1" t="s">
        <v>82</v>
      </c>
    </row>
    <row r="8" spans="1:3" ht="15" customHeight="1" x14ac:dyDescent="0.2">
      <c r="A8" s="1" t="s">
        <v>83</v>
      </c>
      <c r="B8" s="1">
        <f>IF(AND(DatosOK,Peso25&gt;0),MIN(Habitual*Peso/Peso25,Meta),0)</f>
        <v>0</v>
      </c>
      <c r="C8" s="1" t="s">
        <v>84</v>
      </c>
    </row>
    <row r="9" spans="1:3" ht="15" customHeight="1" x14ac:dyDescent="0.2">
      <c r="A9" s="1" t="s">
        <v>85</v>
      </c>
      <c r="B9" s="1">
        <f>IF(DatosOK,Habitual*3.5*Peso/1000,0)</f>
        <v>0</v>
      </c>
      <c r="C9" s="1" t="s">
        <v>86</v>
      </c>
    </row>
    <row r="10" spans="1:3" ht="15" customHeight="1" x14ac:dyDescent="0.2">
      <c r="A10" s="1"/>
      <c r="B10" s="1"/>
      <c r="C10" s="1"/>
    </row>
    <row r="11" spans="1:3" ht="15" customHeight="1" x14ac:dyDescent="0.2">
      <c r="A11" s="1"/>
      <c r="B11" s="1"/>
      <c r="C11" s="1"/>
    </row>
    <row r="12" spans="1:3" ht="15" customHeight="1" x14ac:dyDescent="0.2">
      <c r="A12" s="1"/>
      <c r="B12" s="1"/>
      <c r="C12" s="1"/>
    </row>
    <row r="13" spans="1:3" ht="15" customHeight="1" x14ac:dyDescent="0.2">
      <c r="A13" s="1"/>
      <c r="B13" s="1"/>
      <c r="C13" s="1"/>
    </row>
    <row r="14" spans="1:3" ht="15" customHeight="1" x14ac:dyDescent="0.2">
      <c r="A14" s="1"/>
      <c r="B14" s="1"/>
      <c r="C14" s="1"/>
    </row>
    <row r="15" spans="1:3" ht="15" customHeight="1" x14ac:dyDescent="0.2">
      <c r="A15" s="1"/>
      <c r="B15" s="1"/>
      <c r="C15" s="1"/>
    </row>
    <row r="16" spans="1:3" ht="15" customHeight="1" x14ac:dyDescent="0.2">
      <c r="A16" s="1"/>
      <c r="B16" s="1"/>
      <c r="C16" s="1"/>
    </row>
    <row r="17" spans="1:3" ht="15" customHeight="1" x14ac:dyDescent="0.2">
      <c r="A17" s="1"/>
      <c r="B17" s="1"/>
      <c r="C17" s="1"/>
    </row>
    <row r="18" spans="1:3" ht="15" customHeight="1" x14ac:dyDescent="0.2">
      <c r="A18" s="1"/>
      <c r="B18" s="1"/>
      <c r="C18" s="1"/>
    </row>
    <row r="19" spans="1:3" ht="15" customHeight="1" x14ac:dyDescent="0.2">
      <c r="A19" s="1"/>
      <c r="B19" s="1"/>
      <c r="C19" s="1"/>
    </row>
    <row r="20" spans="1:3" ht="15" customHeight="1" x14ac:dyDescent="0.2">
      <c r="A20" s="1"/>
      <c r="B20" s="1"/>
      <c r="C20" s="1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13</vt:i4>
      </vt:variant>
    </vt:vector>
  </HeadingPairs>
  <TitlesOfParts>
    <vt:vector size="19" baseType="lpstr">
      <vt:lpstr>Calculadora</vt:lpstr>
      <vt:lpstr>Instrucciones</vt:lpstr>
      <vt:lpstr>Referencias</vt:lpstr>
      <vt:lpstr>Acerca de</vt:lpstr>
      <vt:lpstr>Listas</vt:lpstr>
      <vt:lpstr>Calc</vt:lpstr>
      <vt:lpstr>Calculadora!Área_de_impresión</vt:lpstr>
      <vt:lpstr>DatosOK</vt:lpstr>
      <vt:lpstr>Edad</vt:lpstr>
      <vt:lpstr>Habitual</vt:lpstr>
      <vt:lpstr>IMCv</vt:lpstr>
      <vt:lpstr>Meta</vt:lpstr>
      <vt:lpstr>MetsPost</vt:lpstr>
      <vt:lpstr>Peso</vt:lpstr>
      <vt:lpstr>Peso25</vt:lpstr>
      <vt:lpstr>Sexo</vt:lpstr>
      <vt:lpstr>SexoN</vt:lpstr>
      <vt:lpstr>Talla</vt:lpstr>
      <vt:lpstr>VO2absL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madre · Calculadoras gratuitas</dc:title>
  <dc:subject/>
  <dc:creator>Miguel Chiacchio Sieira</dc:creator>
  <dc:description/>
  <cp:lastModifiedBy>Miguel Chiacchio</cp:lastModifiedBy>
  <cp:revision>1</cp:revision>
  <dcterms:created xsi:type="dcterms:W3CDTF">2026-09-19T11:26:28Z</dcterms:created>
  <dcterms:modified xsi:type="dcterms:W3CDTF">2026-10-04T06:18:42Z</dcterms:modified>
  <dc:language>en-US</dc:language>
</cp:coreProperties>
</file>