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fileSharing readOnlyRecommended="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ed018345/AAATEXTOS2/FEMESPORT/PLANTILLASINFORMES/CUESTIONARIOSPREVIOSALEJERCICIO/CUESTIONARIOS25/QORIGINALES25/"/>
    </mc:Choice>
  </mc:AlternateContent>
  <xr:revisionPtr revIDLastSave="0" documentId="13_ncr:1_{2BD9329C-E5DE-8D4A-9E38-CAF661CAF111}" xr6:coauthVersionLast="47" xr6:coauthVersionMax="47" xr10:uidLastSave="{00000000-0000-0000-0000-000000000000}"/>
  <workbookProtection workbookAlgorithmName="SHA-512" workbookHashValue="EWn2auyuNa3bSTGQWjAMlr2deU+gGzeEH3hxpfNP2XHgPwFO8AsKCjWexGIYT/HCBf5crI+igS4K6lD6R7pn/Q==" workbookSaltValue="DlINYW7cRHZxnLXZxuSQVA==" workbookSpinCount="100000" lockStructure="1"/>
  <bookViews>
    <workbookView xWindow="21640" yWindow="500" windowWidth="22740" windowHeight="27080" xr2:uid="{1DC950A2-C838-224D-9C4A-BFDAE475F6F3}"/>
  </bookViews>
  <sheets>
    <sheet name="QORIGINAL" sheetId="1" r:id="rId1"/>
    <sheet name="Variables" sheetId="2" state="hidden" r:id="rId2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88" i="1"/>
  <c r="E87" i="1"/>
  <c r="E86" i="1"/>
  <c r="D35" i="2"/>
  <c r="D34" i="2"/>
  <c r="E66" i="1"/>
  <c r="E70" i="1" l="1"/>
  <c r="E69" i="1"/>
  <c r="E63" i="1"/>
  <c r="E62" i="1" l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4" i="1"/>
  <c r="E55" i="1"/>
  <c r="E56" i="1"/>
  <c r="E57" i="1"/>
  <c r="E58" i="1"/>
  <c r="E59" i="1"/>
  <c r="E61" i="1"/>
  <c r="E31" i="1"/>
  <c r="E32" i="1"/>
  <c r="E33" i="1"/>
  <c r="E34" i="1"/>
  <c r="E35" i="1"/>
  <c r="E36" i="1"/>
  <c r="E37" i="1"/>
  <c r="E38" i="1"/>
  <c r="C38" i="2" l="1"/>
  <c r="C37" i="2"/>
  <c r="D38" i="2" l="1"/>
  <c r="B46" i="2" l="1"/>
  <c r="D36" i="2"/>
  <c r="B47" i="2" s="1"/>
  <c r="B45" i="2"/>
  <c r="D32" i="2"/>
  <c r="B43" i="2" s="1"/>
  <c r="D33" i="2"/>
  <c r="B44" i="2" s="1"/>
  <c r="D31" i="2"/>
  <c r="B42" i="2" s="1"/>
  <c r="C29" i="2"/>
  <c r="F29" i="2" s="1"/>
  <c r="D30" i="2"/>
  <c r="G30" i="2" s="1"/>
  <c r="C30" i="2"/>
  <c r="C25" i="2"/>
  <c r="D25" i="2"/>
  <c r="G25" i="2" s="1"/>
  <c r="C26" i="2"/>
  <c r="D26" i="2"/>
  <c r="G26" i="2" s="1"/>
  <c r="C27" i="2"/>
  <c r="D27" i="2"/>
  <c r="G27" i="2" s="1"/>
  <c r="C28" i="2"/>
  <c r="F28" i="2" s="1"/>
  <c r="D28" i="2"/>
  <c r="G28" i="2" s="1"/>
  <c r="D29" i="2"/>
  <c r="G29" i="2" s="1"/>
  <c r="D24" i="2"/>
  <c r="G24" i="2" s="1"/>
  <c r="C24" i="2"/>
  <c r="D12" i="2"/>
  <c r="G12" i="2" s="1"/>
  <c r="D13" i="2"/>
  <c r="G13" i="2" s="1"/>
  <c r="D14" i="2"/>
  <c r="G14" i="2" s="1"/>
  <c r="D15" i="2"/>
  <c r="G15" i="2" s="1"/>
  <c r="D16" i="2"/>
  <c r="G16" i="2" s="1"/>
  <c r="D17" i="2"/>
  <c r="G17" i="2" s="1"/>
  <c r="D18" i="2"/>
  <c r="G18" i="2" s="1"/>
  <c r="D19" i="2"/>
  <c r="G19" i="2" s="1"/>
  <c r="D20" i="2"/>
  <c r="G20" i="2" s="1"/>
  <c r="D21" i="2"/>
  <c r="G21" i="2" s="1"/>
  <c r="D22" i="2"/>
  <c r="G22" i="2" s="1"/>
  <c r="D23" i="2"/>
  <c r="G23" i="2" s="1"/>
  <c r="C12" i="2"/>
  <c r="F12" i="2" s="1"/>
  <c r="C13" i="2"/>
  <c r="F13" i="2" s="1"/>
  <c r="C14" i="2"/>
  <c r="F14" i="2" s="1"/>
  <c r="C15" i="2"/>
  <c r="F15" i="2" s="1"/>
  <c r="C16" i="2"/>
  <c r="F16" i="2" s="1"/>
  <c r="C17" i="2"/>
  <c r="F17" i="2" s="1"/>
  <c r="C18" i="2"/>
  <c r="F18" i="2" s="1"/>
  <c r="C19" i="2"/>
  <c r="F19" i="2" s="1"/>
  <c r="C20" i="2"/>
  <c r="F20" i="2" s="1"/>
  <c r="C21" i="2"/>
  <c r="F21" i="2" s="1"/>
  <c r="C22" i="2"/>
  <c r="F22" i="2" s="1"/>
  <c r="C23" i="2"/>
  <c r="F23" i="2" s="1"/>
  <c r="D11" i="2"/>
  <c r="G11" i="2" s="1"/>
  <c r="C11" i="2"/>
  <c r="F11" i="2" s="1"/>
  <c r="C39" i="2"/>
  <c r="D3" i="2"/>
  <c r="G3" i="2" s="1"/>
  <c r="D4" i="2"/>
  <c r="G4" i="2" s="1"/>
  <c r="D5" i="2"/>
  <c r="D6" i="2"/>
  <c r="G6" i="2" s="1"/>
  <c r="D7" i="2"/>
  <c r="G7" i="2" s="1"/>
  <c r="D8" i="2"/>
  <c r="G8" i="2" s="1"/>
  <c r="D9" i="2"/>
  <c r="G9" i="2" s="1"/>
  <c r="D10" i="2"/>
  <c r="G10" i="2" s="1"/>
  <c r="D2" i="2"/>
  <c r="G2" i="2" s="1"/>
  <c r="C3" i="2"/>
  <c r="F3" i="2" s="1"/>
  <c r="C4" i="2"/>
  <c r="F4" i="2" s="1"/>
  <c r="C5" i="2"/>
  <c r="F5" i="2" s="1"/>
  <c r="C6" i="2"/>
  <c r="F6" i="2" s="1"/>
  <c r="C7" i="2"/>
  <c r="F7" i="2" s="1"/>
  <c r="C8" i="2"/>
  <c r="F8" i="2" s="1"/>
  <c r="C9" i="2"/>
  <c r="F9" i="2" s="1"/>
  <c r="C10" i="2"/>
  <c r="F10" i="2" s="1"/>
  <c r="C2" i="2"/>
  <c r="F2" i="2" s="1"/>
  <c r="F30" i="2" l="1"/>
  <c r="B60" i="2" s="1"/>
  <c r="B51" i="2"/>
  <c r="B50" i="2"/>
  <c r="B58" i="2"/>
  <c r="E30" i="2"/>
  <c r="E28" i="2"/>
  <c r="E27" i="2"/>
  <c r="F27" i="2"/>
  <c r="E26" i="2"/>
  <c r="F26" i="2"/>
  <c r="E25" i="2"/>
  <c r="F25" i="2"/>
  <c r="E24" i="2"/>
  <c r="F24" i="2"/>
  <c r="B55" i="2"/>
  <c r="B54" i="2"/>
  <c r="B52" i="2"/>
  <c r="C47" i="2"/>
  <c r="C44" i="2"/>
  <c r="E29" i="2"/>
  <c r="E10" i="2"/>
  <c r="E8" i="2"/>
  <c r="E4" i="2"/>
  <c r="E12" i="2"/>
  <c r="E2" i="2"/>
  <c r="E7" i="2"/>
  <c r="E3" i="2"/>
  <c r="E6" i="2"/>
  <c r="E9" i="2"/>
  <c r="E5" i="2"/>
  <c r="E11" i="2"/>
  <c r="E13" i="2"/>
  <c r="E14" i="2"/>
  <c r="E15" i="2"/>
  <c r="E16" i="2"/>
  <c r="E17" i="2"/>
  <c r="E18" i="2"/>
  <c r="E19" i="2"/>
  <c r="E20" i="2"/>
  <c r="E21" i="2"/>
  <c r="E22" i="2"/>
  <c r="E23" i="2"/>
  <c r="C40" i="2" l="1"/>
  <c r="B61" i="2"/>
  <c r="B62" i="2" s="1"/>
  <c r="B57" i="2"/>
  <c r="I2" i="2" l="1"/>
</calcChain>
</file>

<file path=xl/sharedStrings.xml><?xml version="1.0" encoding="utf-8"?>
<sst xmlns="http://schemas.openxmlformats.org/spreadsheetml/2006/main" count="144" uniqueCount="125">
  <si>
    <t>Rellene los siguientes datos</t>
  </si>
  <si>
    <t xml:space="preserve">Fecha actual </t>
  </si>
  <si>
    <t>Apellidos</t>
  </si>
  <si>
    <t>Nombres</t>
  </si>
  <si>
    <t>Sexo  (F / M)</t>
  </si>
  <si>
    <t>Teléfono</t>
  </si>
  <si>
    <t xml:space="preserve">Peso (kg)   </t>
  </si>
  <si>
    <t>NO</t>
  </si>
  <si>
    <t>SI</t>
  </si>
  <si>
    <t>ANTECEDENTES</t>
  </si>
  <si>
    <t xml:space="preserve"> </t>
  </si>
  <si>
    <t>FACTORES DE RIESGO</t>
  </si>
  <si>
    <t>Medicación o sustancias que toma</t>
  </si>
  <si>
    <t>NOTAS</t>
  </si>
  <si>
    <t xml:space="preserve">Mediante el marcado con una " x " en el recuadro amarillo de ACEPTO, usted acepta </t>
  </si>
  <si>
    <t>comunicarse con nosotros por este medio, el correo electrónico, acepta conocer la</t>
  </si>
  <si>
    <t xml:space="preserve">posibilidad de una vulneración, así también confirma que los datos marcados expuestos  </t>
  </si>
  <si>
    <t>son verdaderos. Si no desea escribir información sensible, tiene la opción de rellenar</t>
  </si>
  <si>
    <t xml:space="preserve">el cuestionario en la consulta. </t>
  </si>
  <si>
    <t>Enviar a</t>
  </si>
  <si>
    <t>Fecha Nacim.</t>
  </si>
  <si>
    <t xml:space="preserve">   Dr. Miguel Chiacchio</t>
  </si>
  <si>
    <t>CUESTIONARIO MÉDICO PARA EL EJERCICIO FÍSICO</t>
  </si>
  <si>
    <t xml:space="preserve">Correo @ </t>
  </si>
  <si>
    <t>Cuál ?</t>
  </si>
  <si>
    <t>MARQUE CON UNA " X " SI ACEPTA   &gt;&gt;&gt;&gt;&gt;&gt;&gt;&gt;     ACEPTO</t>
  </si>
  <si>
    <t>info@medicodeldeporte.es</t>
  </si>
  <si>
    <t>&gt;</t>
  </si>
  <si>
    <t>¿Toma algún medicamento o sustancia regularmente? Indíquelo abajo</t>
  </si>
  <si>
    <t>¿Tiene asma?</t>
  </si>
  <si>
    <t>¿Tiene epilepsia?</t>
  </si>
  <si>
    <t>¿Tiene anemia?</t>
  </si>
  <si>
    <t>¿Tiene hemofilia?</t>
  </si>
  <si>
    <t>¿Puede estar embarazada?</t>
  </si>
  <si>
    <t>¿Le han dicho alguna vez que tiene un soplo en el corazón, un corazón grande o una enfermedad del corazón?</t>
  </si>
  <si>
    <t>¿Ha tenido durante o después de esfuerzos mareos?</t>
  </si>
  <si>
    <t>¿Ha tenido durante o después de esfuerzos dificultad para respirar?</t>
  </si>
  <si>
    <t>¿Ha tenido durante o después de esfuerzos palpitaciones, falta de latidos o latidos fuertes?</t>
  </si>
  <si>
    <t>¿Ha tenido durante o después de esfuerzos náuseas, malestar abdominal o sensación de indigestión?</t>
  </si>
  <si>
    <t>¿Ha tenido durante esfuerzos fatiga inusual o desproporcionada al nivel de esfuerzo habitual?</t>
  </si>
  <si>
    <t>¿Ha tenido durante esfuerzos convulsiones?</t>
  </si>
  <si>
    <t>¿Ha tenido hinchazón de los tobillos (no por golpes o torcedura)?</t>
  </si>
  <si>
    <t>¿Ha tenido dificultad para respirar que lo despierta por la noche?</t>
  </si>
  <si>
    <t>¿Ha tenido síntomas de gripe el último mes?</t>
  </si>
  <si>
    <t>¿Tiene diabetes o problemas con el azúcar en la sangre?</t>
  </si>
  <si>
    <t>¿Fuma?</t>
  </si>
  <si>
    <t>¿Tiene la tensión arterial alta?</t>
  </si>
  <si>
    <t>¿Tiene el colesterol alto? Si conoce los valores escríbalos en NOTAS</t>
  </si>
  <si>
    <t>¿Hay alguien en su familia que haya muerto de forma súbita?</t>
  </si>
  <si>
    <t>¿Hay alguien en su familia que haya tenido problemas en la circulación del corazón, como angina de pecho, ataque al corazón, infarto o aterosclerosis antes de los 55 años (padre, hermano) o 65 años (madre o hermana )?</t>
  </si>
  <si>
    <t>¿Cuántos días por semana de promedio?  1-2-3-4-5-6-7</t>
  </si>
  <si>
    <t>¿Cuánto dura cada sesión de promedio en minutos?</t>
  </si>
  <si>
    <t>¿Ha tenido durante esfuerzos de corta distancia sensación quemante, de debilidad, o de calambre en las piernas ?</t>
  </si>
  <si>
    <t xml:space="preserve">  www.medicodeldeporte.es</t>
  </si>
  <si>
    <t xml:space="preserve">  </t>
  </si>
  <si>
    <t>Estatura (cm)</t>
  </si>
  <si>
    <t>Nº Q</t>
  </si>
  <si>
    <t>CONTROL=1</t>
  </si>
  <si>
    <r>
      <rPr>
        <i/>
        <sz val="9"/>
        <color theme="1"/>
        <rFont val="Verdana"/>
        <family val="2"/>
      </rPr>
      <t xml:space="preserve">(marque solo una casilla) </t>
    </r>
    <r>
      <rPr>
        <sz val="10"/>
        <color theme="1"/>
        <rFont val="Verdana"/>
        <family val="2"/>
      </rPr>
      <t xml:space="preserve">                             entre 3 a 12 meses?</t>
    </r>
  </si>
  <si>
    <t xml:space="preserve">¿Desde hace:                                             menos que 3 meses?    </t>
  </si>
  <si>
    <t xml:space="preserve">                                                                 más de 12 meses?</t>
  </si>
  <si>
    <r>
      <rPr>
        <i/>
        <sz val="9"/>
        <color theme="1"/>
        <rFont val="Verdana"/>
        <family val="2"/>
      </rPr>
      <t xml:space="preserve">(puede marcar las tres casillas) </t>
    </r>
    <r>
      <rPr>
        <sz val="10"/>
        <color theme="1"/>
        <rFont val="Verdana"/>
        <family val="2"/>
      </rPr>
      <t xml:space="preserve">                    moderada?</t>
    </r>
  </si>
  <si>
    <r>
      <t xml:space="preserve">¿Hace actividad física o deporte regularmente? 
</t>
    </r>
    <r>
      <rPr>
        <i/>
        <sz val="8"/>
        <rFont val="Verdana"/>
        <family val="2"/>
      </rPr>
      <t>Si es que NO, deje en blanco las siguientes casillas y vaya al final a ACEPTO</t>
    </r>
  </si>
  <si>
    <t xml:space="preserve">                                                                 alta?</t>
  </si>
  <si>
    <t>NIEGA</t>
  </si>
  <si>
    <t>REFIERE</t>
  </si>
  <si>
    <t>LIBRE</t>
  </si>
  <si>
    <t>horas</t>
  </si>
  <si>
    <t>NAF</t>
  </si>
  <si>
    <r>
      <t>¿Ha tenido durante o después de esfuerzos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dolor de pecho o brazos ?</t>
    </r>
  </si>
  <si>
    <t>Ex. Médico</t>
  </si>
  <si>
    <t>Enf.card.</t>
  </si>
  <si>
    <t>Medicación</t>
  </si>
  <si>
    <t>asma</t>
  </si>
  <si>
    <t>epilepsia</t>
  </si>
  <si>
    <t>anemia</t>
  </si>
  <si>
    <t>hemofília</t>
  </si>
  <si>
    <t>otras enfs.</t>
  </si>
  <si>
    <t>embarazo</t>
  </si>
  <si>
    <t>enf.corazon</t>
  </si>
  <si>
    <t>dolor torácico</t>
  </si>
  <si>
    <t>d.piernas</t>
  </si>
  <si>
    <t>mareos</t>
  </si>
  <si>
    <t>síncope</t>
  </si>
  <si>
    <t>disnea</t>
  </si>
  <si>
    <t>palpitacion</t>
  </si>
  <si>
    <t>náuseas</t>
  </si>
  <si>
    <t>fatiga</t>
  </si>
  <si>
    <t>convulsión</t>
  </si>
  <si>
    <t>edema tobi</t>
  </si>
  <si>
    <t>DPN</t>
  </si>
  <si>
    <t>gripe</t>
  </si>
  <si>
    <t>DM</t>
  </si>
  <si>
    <t>fuma</t>
  </si>
  <si>
    <t>TA</t>
  </si>
  <si>
    <t>colesterol</t>
  </si>
  <si>
    <t>MS fam</t>
  </si>
  <si>
    <t>IAM fam</t>
  </si>
  <si>
    <t>AF?</t>
  </si>
  <si>
    <t>tiempo</t>
  </si>
  <si>
    <t>intensidad</t>
  </si>
  <si>
    <t>dias/sem</t>
  </si>
  <si>
    <t>min/ses</t>
  </si>
  <si>
    <t>30a</t>
  </si>
  <si>
    <t>30b</t>
  </si>
  <si>
    <t>30c</t>
  </si>
  <si>
    <t>31a</t>
  </si>
  <si>
    <t>31b</t>
  </si>
  <si>
    <t>31c</t>
  </si>
  <si>
    <t>TTO:</t>
  </si>
  <si>
    <t>SINTOMAS</t>
  </si>
  <si>
    <t>FRCV</t>
  </si>
  <si>
    <t>ACT. FIS.</t>
  </si>
  <si>
    <t>INFORME FINAL</t>
  </si>
  <si>
    <t xml:space="preserve">IMC (kg/m2): </t>
  </si>
  <si>
    <t xml:space="preserve">¿Habitualmente de qué intensidad/es?        baja?      </t>
  </si>
  <si>
    <t>Resultado</t>
  </si>
  <si>
    <t xml:space="preserve">   Especialista en Medicina de la Educación Física y el Deporte</t>
  </si>
  <si>
    <t>¿En los dos últimos años, ha realizado un examen médico que incluya la toma de la tensión arterial y la escucha de su corazón?</t>
  </si>
  <si>
    <t>¿Tiene o ha tenido alguna enfermedad del corazón o ictus?</t>
  </si>
  <si>
    <t>¿Tiene alguna enfermedad que pueda dificultar el ejercicio (del riñón, artrosis, cáncer, osteoporosis, enfermedad de tiroides, u otra)?</t>
  </si>
  <si>
    <t>SIGNOS Y SÍNTOMAS</t>
  </si>
  <si>
    <t>ACTIVIDAD FÍSICA - DEPORTE</t>
  </si>
  <si>
    <t>¿Ha tenido durante o después de esfuerzos algún desmayo o pérdida de conocimiento?</t>
  </si>
  <si>
    <r>
      <rPr>
        <b/>
        <sz val="10"/>
        <rFont val="Verdana"/>
        <family val="2"/>
      </rPr>
      <t>Instrucciones previas</t>
    </r>
    <r>
      <rPr>
        <sz val="10"/>
        <rFont val="Verdana"/>
        <family val="2"/>
      </rPr>
      <t xml:space="preserve"> 
</t>
    </r>
    <r>
      <rPr>
        <b/>
        <sz val="10"/>
        <rFont val="Verdana"/>
        <family val="2"/>
      </rPr>
      <t>1)</t>
    </r>
    <r>
      <rPr>
        <sz val="10"/>
        <rFont val="Verdana"/>
        <family val="2"/>
      </rPr>
      <t xml:space="preserve"> Estos datos son confidenciales.
</t>
    </r>
    <r>
      <rPr>
        <b/>
        <sz val="10"/>
        <rFont val="Verdana"/>
        <family val="2"/>
      </rPr>
      <t>2)</t>
    </r>
    <r>
      <rPr>
        <sz val="10"/>
        <rFont val="Verdana"/>
        <family val="2"/>
      </rPr>
      <t xml:space="preserve"> </t>
    </r>
    <r>
      <rPr>
        <b/>
        <sz val="10"/>
        <color rgb="FFFF0000"/>
        <rFont val="Verdana"/>
        <family val="2"/>
      </rPr>
      <t>Marque con una "X"</t>
    </r>
    <r>
      <rPr>
        <sz val="10"/>
        <rFont val="Verdana"/>
        <family val="2"/>
      </rPr>
      <t xml:space="preserve"> las casilla correspondiente del NO/SI. En alguna casilla deberá escribir texto y en otra números. 
</t>
    </r>
    <r>
      <rPr>
        <b/>
        <sz val="10"/>
        <rFont val="Verdana"/>
        <family val="2"/>
      </rPr>
      <t>3)</t>
    </r>
    <r>
      <rPr>
        <sz val="10"/>
        <rFont val="Verdana"/>
        <family val="2"/>
      </rPr>
      <t xml:space="preserve"> Hay casillas protegidas contra escritura; solo podrá escribir en los espacios permitidos.
</t>
    </r>
    <r>
      <rPr>
        <b/>
        <sz val="10"/>
        <rFont val="Verdana"/>
        <family val="2"/>
      </rPr>
      <t>4)</t>
    </r>
    <r>
      <rPr>
        <sz val="10"/>
        <rFont val="Verdana"/>
        <family val="2"/>
      </rPr>
      <t xml:space="preserve"> Si tiene dudas, conteste SI y luego se aclarará  en la consulta.
</t>
    </r>
    <r>
      <rPr>
        <b/>
        <sz val="10"/>
        <rFont val="Verdana"/>
        <family val="2"/>
      </rPr>
      <t>5)</t>
    </r>
    <r>
      <rPr>
        <sz val="10"/>
        <rFont val="Verdana"/>
        <family val="2"/>
      </rPr>
      <t xml:space="preserve"> Si toma medicación, escríbala en la parte de abajo.
</t>
    </r>
    <r>
      <rPr>
        <b/>
        <sz val="10"/>
        <rFont val="Verdana"/>
        <family val="2"/>
      </rPr>
      <t xml:space="preserve">6) </t>
    </r>
    <r>
      <rPr>
        <sz val="10"/>
        <rFont val="Verdana"/>
        <family val="2"/>
      </rPr>
      <t xml:space="preserve">Si desea hacer algún tipo de aclaración sobre algo, puede hacerlo al final del cuestionario, en </t>
    </r>
    <r>
      <rPr>
        <b/>
        <sz val="10"/>
        <rFont val="Verdana"/>
        <family val="2"/>
      </rPr>
      <t>NOTAS.</t>
    </r>
    <r>
      <rPr>
        <sz val="10"/>
        <rFont val="Verdana"/>
        <family val="2"/>
      </rPr>
      <t xml:space="preserve">
</t>
    </r>
    <r>
      <rPr>
        <b/>
        <sz val="10"/>
        <rFont val="Verdana"/>
        <family val="2"/>
      </rPr>
      <t xml:space="preserve">7) </t>
    </r>
    <r>
      <rPr>
        <sz val="10"/>
        <rFont val="Verdana"/>
        <family val="2"/>
      </rPr>
      <t xml:space="preserve">Deberá ser rellenado por mayores de 18 años y mejor consultando a la familia.
</t>
    </r>
    <r>
      <rPr>
        <b/>
        <sz val="10"/>
        <rFont val="Verdana"/>
        <family val="2"/>
      </rPr>
      <t>8)</t>
    </r>
    <r>
      <rPr>
        <sz val="10"/>
        <rFont val="Verdana"/>
        <family val="2"/>
      </rPr>
      <t xml:space="preserve"> Al final, deberá ACEPTAR comunicarse por este medio, el correo electrónico.
</t>
    </r>
    <r>
      <rPr>
        <b/>
        <sz val="10"/>
        <rFont val="Verdana"/>
        <family val="2"/>
      </rPr>
      <t>9)</t>
    </r>
    <r>
      <rPr>
        <sz val="10"/>
        <rFont val="Verdana"/>
        <family val="2"/>
      </rPr>
      <t xml:space="preserve"> Cuando finalice, guarde los datos y cierre el archivo. Luego envíelo a la dirección de correo señalada abajo, adjuntando el cuestionario.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</si>
</sst>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Verdana"/>
      <family val="2"/>
    </font>
    <font>
      <u/>
      <sz val="12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color theme="1"/>
      <name val="Arial"/>
      <family val="2"/>
    </font>
    <font>
      <sz val="10"/>
      <color theme="1"/>
      <name val="Verdana"/>
      <family val="2"/>
    </font>
    <font>
      <sz val="9"/>
      <color theme="1"/>
      <name val="HelveticaNeueCE"/>
    </font>
    <font>
      <sz val="8"/>
      <color theme="1"/>
      <name val="Times New Roman"/>
      <family val="1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i/>
      <sz val="10"/>
      <color theme="1"/>
      <name val="Verdana"/>
      <family val="2"/>
    </font>
    <font>
      <b/>
      <sz val="12"/>
      <color rgb="FFFF0000"/>
      <name val="Verdana"/>
      <family val="2"/>
    </font>
    <font>
      <b/>
      <sz val="12"/>
      <name val="Verdana"/>
      <family val="2"/>
    </font>
    <font>
      <b/>
      <sz val="10"/>
      <color rgb="FFFF0000"/>
      <name val="Verdana"/>
      <family val="2"/>
    </font>
    <font>
      <b/>
      <sz val="12"/>
      <color theme="1"/>
      <name val="Verdana"/>
      <family val="2"/>
    </font>
    <font>
      <i/>
      <sz val="8"/>
      <name val="Verdana"/>
      <family val="2"/>
    </font>
    <font>
      <i/>
      <sz val="9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thin">
        <color indexed="64"/>
      </right>
      <top style="hair">
        <color rgb="FF80808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23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113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9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0" fontId="2" fillId="0" borderId="11" xfId="0" applyFont="1" applyBorder="1" applyAlignment="1">
      <alignment vertical="top"/>
    </xf>
    <xf numFmtId="0" fontId="5" fillId="0" borderId="11" xfId="0" applyFont="1" applyBorder="1"/>
    <xf numFmtId="0" fontId="5" fillId="0" borderId="9" xfId="0" applyFont="1" applyBorder="1"/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7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5" fillId="0" borderId="21" xfId="0" applyFont="1" applyBorder="1"/>
    <xf numFmtId="0" fontId="2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0" borderId="22" xfId="0" applyFont="1" applyBorder="1"/>
    <xf numFmtId="0" fontId="2" fillId="0" borderId="2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11" fillId="3" borderId="11" xfId="0" applyFont="1" applyFill="1" applyBorder="1" applyProtection="1">
      <protection locked="0"/>
    </xf>
    <xf numFmtId="0" fontId="2" fillId="0" borderId="25" xfId="0" applyFont="1" applyBorder="1" applyAlignment="1">
      <alignment vertical="top" wrapText="1"/>
    </xf>
    <xf numFmtId="0" fontId="9" fillId="0" borderId="0" xfId="0" applyFont="1"/>
    <xf numFmtId="0" fontId="5" fillId="3" borderId="1" xfId="0" applyFont="1" applyFill="1" applyBorder="1"/>
    <xf numFmtId="0" fontId="5" fillId="3" borderId="26" xfId="0" applyFont="1" applyFill="1" applyBorder="1" applyAlignment="1">
      <alignment horizontal="left" vertical="center" wrapText="1"/>
    </xf>
    <xf numFmtId="0" fontId="5" fillId="3" borderId="26" xfId="0" applyFont="1" applyFill="1" applyBorder="1"/>
    <xf numFmtId="0" fontId="5" fillId="3" borderId="27" xfId="0" applyFont="1" applyFill="1" applyBorder="1"/>
    <xf numFmtId="0" fontId="5" fillId="3" borderId="2" xfId="0" applyFont="1" applyFill="1" applyBorder="1"/>
    <xf numFmtId="0" fontId="0" fillId="3" borderId="0" xfId="0" applyFill="1" applyAlignment="1">
      <alignment horizontal="left" vertical="center" wrapText="1"/>
    </xf>
    <xf numFmtId="0" fontId="5" fillId="3" borderId="0" xfId="0" applyFont="1" applyFill="1"/>
    <xf numFmtId="0" fontId="5" fillId="3" borderId="28" xfId="0" applyFont="1" applyFill="1" applyBorder="1"/>
    <xf numFmtId="0" fontId="5" fillId="3" borderId="5" xfId="0" applyFont="1" applyFill="1" applyBorder="1"/>
    <xf numFmtId="0" fontId="0" fillId="3" borderId="6" xfId="0" applyFill="1" applyBorder="1" applyAlignment="1">
      <alignment horizontal="left" vertical="center" wrapText="1"/>
    </xf>
    <xf numFmtId="0" fontId="5" fillId="3" borderId="6" xfId="0" applyFont="1" applyFill="1" applyBorder="1"/>
    <xf numFmtId="0" fontId="5" fillId="3" borderId="29" xfId="0" applyFont="1" applyFill="1" applyBorder="1"/>
    <xf numFmtId="0" fontId="12" fillId="4" borderId="30" xfId="0" applyFont="1" applyFill="1" applyBorder="1" applyAlignment="1" applyProtection="1">
      <alignment horizontal="center"/>
      <protection locked="0"/>
    </xf>
    <xf numFmtId="0" fontId="1" fillId="0" borderId="0" xfId="1" applyProtection="1"/>
    <xf numFmtId="0" fontId="5" fillId="2" borderId="0" xfId="0" applyFont="1" applyFill="1"/>
    <xf numFmtId="0" fontId="5" fillId="0" borderId="5" xfId="0" applyFont="1" applyBorder="1" applyProtection="1">
      <protection locked="0"/>
    </xf>
    <xf numFmtId="0" fontId="5" fillId="0" borderId="2" xfId="0" applyFont="1" applyBorder="1"/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horizontal="right" vertical="top"/>
    </xf>
    <xf numFmtId="0" fontId="2" fillId="0" borderId="32" xfId="0" applyFont="1" applyBorder="1" applyAlignment="1">
      <alignment vertical="top" wrapText="1"/>
    </xf>
    <xf numFmtId="0" fontId="2" fillId="0" borderId="25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/>
    </xf>
    <xf numFmtId="0" fontId="5" fillId="0" borderId="0" xfId="1" applyFont="1"/>
    <xf numFmtId="0" fontId="9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/>
    <xf numFmtId="14" fontId="5" fillId="3" borderId="34" xfId="0" applyNumberFormat="1" applyFon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left"/>
      <protection locked="0"/>
    </xf>
    <xf numFmtId="14" fontId="5" fillId="3" borderId="31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" fontId="5" fillId="3" borderId="31" xfId="0" applyNumberFormat="1" applyFont="1" applyFill="1" applyBorder="1" applyAlignment="1" applyProtection="1">
      <alignment horizontal="left"/>
      <protection locked="0"/>
    </xf>
    <xf numFmtId="1" fontId="5" fillId="3" borderId="35" xfId="0" applyNumberFormat="1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5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5" fillId="0" borderId="42" xfId="0" applyFont="1" applyBorder="1"/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43" xfId="0" applyFont="1" applyBorder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9" borderId="0" xfId="0" applyFill="1"/>
    <xf numFmtId="0" fontId="0" fillId="0" borderId="0" xfId="0" applyAlignment="1">
      <alignment horizontal="left"/>
    </xf>
    <xf numFmtId="0" fontId="0" fillId="12" borderId="0" xfId="0" applyFill="1"/>
    <xf numFmtId="0" fontId="0" fillId="13" borderId="0" xfId="0" applyFill="1"/>
    <xf numFmtId="0" fontId="0" fillId="13" borderId="0" xfId="0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2" fillId="0" borderId="0" xfId="0" applyFont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4" xfId="2" xr:uid="{8D48FA2F-D83F-1C49-BD8B-FF97499CD6D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edicodeldeporte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</xdr:colOff>
      <xdr:row>0</xdr:row>
      <xdr:rowOff>0</xdr:rowOff>
    </xdr:from>
    <xdr:to>
      <xdr:col>1</xdr:col>
      <xdr:colOff>56357</xdr:colOff>
      <xdr:row>4</xdr:row>
      <xdr:rowOff>41995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C2D0D-A889-C54F-9FE7-4D924CB4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" y="0"/>
          <a:ext cx="987679" cy="820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edicodeldeporte.es/" TargetMode="External"/><Relationship Id="rId1" Type="http://schemas.openxmlformats.org/officeDocument/2006/relationships/hyperlink" Target="mailto:info@medicodeldeporte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E724-6A90-8A46-B498-082A94DEA4D0}">
  <sheetPr codeName="Hoja1"/>
  <dimension ref="A1:G89"/>
  <sheetViews>
    <sheetView showGridLines="0" showRowColHeaders="0" tabSelected="1" zoomScale="150" zoomScaleNormal="150" zoomScalePageLayoutView="150" workbookViewId="0">
      <selection activeCell="B19" sqref="B19"/>
    </sheetView>
  </sheetViews>
  <sheetFormatPr baseColWidth="10" defaultColWidth="10.625" defaultRowHeight="15" customHeight="1"/>
  <cols>
    <col min="1" max="1" width="9.125" style="3" customWidth="1"/>
    <col min="2" max="2" width="45" style="3" customWidth="1"/>
    <col min="3" max="3" width="4.25" style="3" customWidth="1"/>
    <col min="4" max="4" width="3.875" style="3" customWidth="1"/>
    <col min="5" max="5" width="26" style="3" customWidth="1"/>
    <col min="6" max="6" width="10.625" customWidth="1"/>
    <col min="7" max="7" width="52.375" customWidth="1"/>
    <col min="8" max="16383" width="10.625" customWidth="1"/>
    <col min="16384" max="16384" width="0.125" customWidth="1"/>
  </cols>
  <sheetData>
    <row r="1" spans="1:6" s="3" customFormat="1" ht="15" customHeight="1"/>
    <row r="2" spans="1:6" s="3" customFormat="1" ht="15" customHeight="1">
      <c r="B2" s="38" t="s">
        <v>21</v>
      </c>
    </row>
    <row r="3" spans="1:6" s="3" customFormat="1" ht="15" customHeight="1">
      <c r="B3" s="3" t="s">
        <v>117</v>
      </c>
    </row>
    <row r="4" spans="1:6" s="3" customFormat="1" ht="15" customHeight="1">
      <c r="B4" s="61" t="s">
        <v>53</v>
      </c>
    </row>
    <row r="5" spans="1:6" s="3" customFormat="1" ht="15" customHeight="1"/>
    <row r="6" spans="1:6" s="3" customFormat="1" ht="15" customHeight="1">
      <c r="A6" s="112" t="s">
        <v>22</v>
      </c>
      <c r="B6" s="112"/>
      <c r="C6" s="53"/>
      <c r="D6" s="53"/>
      <c r="F6" s="38"/>
    </row>
    <row r="7" spans="1:6" ht="15" customHeight="1">
      <c r="A7" s="108" t="s">
        <v>124</v>
      </c>
      <c r="B7" s="109"/>
      <c r="C7" s="109"/>
      <c r="D7" s="109"/>
      <c r="E7" s="2"/>
    </row>
    <row r="8" spans="1:6" ht="15" customHeight="1">
      <c r="A8" s="109"/>
      <c r="B8" s="109"/>
      <c r="C8" s="109"/>
      <c r="D8" s="109"/>
    </row>
    <row r="9" spans="1:6" ht="15" customHeight="1">
      <c r="A9" s="109"/>
      <c r="B9" s="109"/>
      <c r="C9" s="109"/>
      <c r="D9" s="109"/>
      <c r="E9" s="4"/>
    </row>
    <row r="10" spans="1:6" ht="15" customHeight="1">
      <c r="A10" s="109"/>
      <c r="B10" s="109"/>
      <c r="C10" s="109"/>
      <c r="D10" s="109"/>
    </row>
    <row r="11" spans="1:6" ht="15" customHeight="1">
      <c r="A11" s="109"/>
      <c r="B11" s="109"/>
      <c r="C11" s="109"/>
      <c r="D11" s="109"/>
      <c r="E11" s="5"/>
    </row>
    <row r="12" spans="1:6" ht="15" customHeight="1">
      <c r="A12" s="109"/>
      <c r="B12" s="109"/>
      <c r="C12" s="109"/>
      <c r="D12" s="109"/>
    </row>
    <row r="13" spans="1:6" ht="15" customHeight="1">
      <c r="A13" s="109"/>
      <c r="B13" s="109"/>
      <c r="C13" s="109"/>
      <c r="D13" s="109"/>
    </row>
    <row r="14" spans="1:6" ht="15" customHeight="1">
      <c r="A14" s="109"/>
      <c r="B14" s="109"/>
      <c r="C14" s="109"/>
      <c r="D14" s="109"/>
      <c r="E14" s="6"/>
    </row>
    <row r="15" spans="1:6" ht="15" customHeight="1">
      <c r="A15" s="109"/>
      <c r="B15" s="109"/>
      <c r="C15" s="109"/>
      <c r="D15" s="109"/>
      <c r="E15" s="6"/>
    </row>
    <row r="16" spans="1:6" ht="15" customHeight="1">
      <c r="A16" s="109"/>
      <c r="B16" s="109"/>
      <c r="C16" s="109"/>
      <c r="D16" s="109"/>
      <c r="E16" s="6"/>
    </row>
    <row r="17" spans="1:7" ht="22" customHeight="1">
      <c r="A17" s="109"/>
      <c r="B17" s="109"/>
      <c r="C17" s="109"/>
      <c r="D17" s="109"/>
      <c r="E17" s="6"/>
    </row>
    <row r="18" spans="1:7" ht="15" customHeight="1" thickBot="1">
      <c r="A18" s="7" t="s">
        <v>0</v>
      </c>
    </row>
    <row r="19" spans="1:7" ht="15" customHeight="1">
      <c r="A19" s="8" t="s">
        <v>1</v>
      </c>
      <c r="B19" s="64"/>
    </row>
    <row r="20" spans="1:7" ht="15" customHeight="1">
      <c r="A20" s="9" t="s">
        <v>2</v>
      </c>
      <c r="B20" s="65"/>
    </row>
    <row r="21" spans="1:7" ht="15" customHeight="1">
      <c r="A21" s="9" t="s">
        <v>3</v>
      </c>
      <c r="B21" s="65"/>
    </row>
    <row r="22" spans="1:7" ht="15" customHeight="1">
      <c r="A22" s="9" t="s">
        <v>20</v>
      </c>
      <c r="B22" s="66"/>
    </row>
    <row r="23" spans="1:7" ht="15" customHeight="1">
      <c r="A23" s="9" t="s">
        <v>4</v>
      </c>
      <c r="B23" s="65"/>
    </row>
    <row r="24" spans="1:7" ht="15" customHeight="1">
      <c r="A24" s="9" t="s">
        <v>5</v>
      </c>
      <c r="B24" s="65"/>
    </row>
    <row r="25" spans="1:7" ht="15" customHeight="1">
      <c r="A25" s="55" t="s">
        <v>23</v>
      </c>
      <c r="B25" s="65"/>
    </row>
    <row r="26" spans="1:7" ht="15" customHeight="1">
      <c r="A26" s="55" t="s">
        <v>6</v>
      </c>
      <c r="B26" s="68"/>
    </row>
    <row r="27" spans="1:7" ht="15" customHeight="1" thickBot="1">
      <c r="A27" s="54" t="s">
        <v>55</v>
      </c>
      <c r="B27" s="69"/>
      <c r="C27" s="11"/>
    </row>
    <row r="28" spans="1:7" ht="15" customHeight="1" thickBot="1">
      <c r="B28" s="10"/>
      <c r="C28" s="11"/>
    </row>
    <row r="29" spans="1:7" ht="15" customHeight="1" thickBot="1">
      <c r="A29" s="53"/>
      <c r="B29" s="14" t="s">
        <v>9</v>
      </c>
      <c r="C29" s="60" t="s">
        <v>7</v>
      </c>
      <c r="D29" s="13" t="s">
        <v>8</v>
      </c>
    </row>
    <row r="30" spans="1:7" ht="28">
      <c r="A30" s="57">
        <v>1</v>
      </c>
      <c r="B30" s="59" t="s">
        <v>118</v>
      </c>
      <c r="C30" s="82"/>
      <c r="D30" s="99"/>
      <c r="E30" s="56" t="str">
        <f>IF(AND(C30="",D30=""),"FALTA CONTESTAR",IF(AND(C30="x",D30="x"),"DEBE CONTESTAR SOLO UNA","OK"))</f>
        <v>FALTA CONTESTAR</v>
      </c>
      <c r="G30" t="s">
        <v>54</v>
      </c>
    </row>
    <row r="31" spans="1:7" ht="15" customHeight="1">
      <c r="A31" s="57">
        <v>2</v>
      </c>
      <c r="B31" s="59" t="s">
        <v>119</v>
      </c>
      <c r="C31" s="82"/>
      <c r="D31" s="99"/>
      <c r="E31" s="56" t="str">
        <f t="shared" ref="E31:E61" si="0">IF(AND(C31="",D31=""),"FALTA CONTESTAR",IF(AND(C31="x",D31="x"),"DEBE CONTESTAR SOLO UNA","OK"))</f>
        <v>FALTA CONTESTAR</v>
      </c>
    </row>
    <row r="32" spans="1:7" ht="15" customHeight="1">
      <c r="A32" s="57">
        <v>3</v>
      </c>
      <c r="B32" s="15" t="s">
        <v>28</v>
      </c>
      <c r="C32" s="82"/>
      <c r="D32" s="99"/>
      <c r="E32" s="56" t="str">
        <f t="shared" si="0"/>
        <v>FALTA CONTESTAR</v>
      </c>
    </row>
    <row r="33" spans="1:5" ht="15" customHeight="1">
      <c r="A33" s="57">
        <v>4</v>
      </c>
      <c r="B33" s="16" t="s">
        <v>29</v>
      </c>
      <c r="C33" s="82"/>
      <c r="D33" s="99"/>
      <c r="E33" s="56" t="str">
        <f t="shared" si="0"/>
        <v>FALTA CONTESTAR</v>
      </c>
    </row>
    <row r="34" spans="1:5" ht="15" customHeight="1">
      <c r="A34" s="57">
        <v>5</v>
      </c>
      <c r="B34" s="17" t="s">
        <v>30</v>
      </c>
      <c r="C34" s="100"/>
      <c r="D34" s="99"/>
      <c r="E34" s="56" t="str">
        <f t="shared" si="0"/>
        <v>FALTA CONTESTAR</v>
      </c>
    </row>
    <row r="35" spans="1:5" ht="15" customHeight="1">
      <c r="A35" s="57">
        <v>6</v>
      </c>
      <c r="B35" s="16" t="s">
        <v>31</v>
      </c>
      <c r="C35" s="101"/>
      <c r="D35" s="99"/>
      <c r="E35" s="56" t="str">
        <f t="shared" si="0"/>
        <v>FALTA CONTESTAR</v>
      </c>
    </row>
    <row r="36" spans="1:5" ht="15" customHeight="1">
      <c r="A36" s="57">
        <v>7</v>
      </c>
      <c r="B36" s="16" t="s">
        <v>32</v>
      </c>
      <c r="C36" s="101"/>
      <c r="D36" s="99"/>
      <c r="E36" s="56" t="str">
        <f t="shared" si="0"/>
        <v>FALTA CONTESTAR</v>
      </c>
    </row>
    <row r="37" spans="1:5" ht="29" customHeight="1">
      <c r="A37" s="57">
        <v>8</v>
      </c>
      <c r="B37" s="18" t="s">
        <v>120</v>
      </c>
      <c r="C37" s="101"/>
      <c r="D37" s="102"/>
      <c r="E37" s="56" t="str">
        <f t="shared" si="0"/>
        <v>FALTA CONTESTAR</v>
      </c>
    </row>
    <row r="38" spans="1:5" ht="15" customHeight="1" thickBot="1">
      <c r="A38" s="57">
        <v>9</v>
      </c>
      <c r="B38" s="19" t="s">
        <v>33</v>
      </c>
      <c r="C38" s="101"/>
      <c r="D38" s="102"/>
      <c r="E38" s="56" t="str">
        <f t="shared" si="0"/>
        <v>FALTA CONTESTAR</v>
      </c>
    </row>
    <row r="39" spans="1:5" ht="15" customHeight="1" thickBot="1">
      <c r="A39" s="53"/>
      <c r="B39" s="20" t="s">
        <v>121</v>
      </c>
      <c r="C39" s="12" t="s">
        <v>7</v>
      </c>
      <c r="D39" s="13" t="s">
        <v>8</v>
      </c>
      <c r="E39" s="56"/>
    </row>
    <row r="40" spans="1:5" ht="27" customHeight="1">
      <c r="A40" s="57">
        <v>10</v>
      </c>
      <c r="B40" s="23" t="s">
        <v>34</v>
      </c>
      <c r="C40" s="100"/>
      <c r="D40" s="103"/>
      <c r="E40" s="56" t="str">
        <f t="shared" si="0"/>
        <v>FALTA CONTESTAR</v>
      </c>
    </row>
    <row r="41" spans="1:5" ht="15" customHeight="1">
      <c r="A41" s="57">
        <v>11</v>
      </c>
      <c r="B41" s="24" t="s">
        <v>69</v>
      </c>
      <c r="C41" s="101"/>
      <c r="D41" s="102"/>
      <c r="E41" s="56" t="str">
        <f t="shared" si="0"/>
        <v>FALTA CONTESTAR</v>
      </c>
    </row>
    <row r="42" spans="1:5" ht="28">
      <c r="A42" s="57">
        <v>12</v>
      </c>
      <c r="B42" s="25" t="s">
        <v>52</v>
      </c>
      <c r="C42" s="101"/>
      <c r="D42" s="102"/>
      <c r="E42" s="56" t="str">
        <f t="shared" si="0"/>
        <v>FALTA CONTESTAR</v>
      </c>
    </row>
    <row r="43" spans="1:5" ht="15" customHeight="1">
      <c r="A43" s="57">
        <v>13</v>
      </c>
      <c r="B43" s="26" t="s">
        <v>35</v>
      </c>
      <c r="C43" s="101"/>
      <c r="D43" s="102"/>
      <c r="E43" s="56" t="str">
        <f t="shared" si="0"/>
        <v>FALTA CONTESTAR</v>
      </c>
    </row>
    <row r="44" spans="1:5" ht="28">
      <c r="A44" s="57">
        <v>14</v>
      </c>
      <c r="B44" s="26" t="s">
        <v>123</v>
      </c>
      <c r="C44" s="101"/>
      <c r="D44" s="102"/>
      <c r="E44" s="56" t="str">
        <f t="shared" si="0"/>
        <v>FALTA CONTESTAR</v>
      </c>
    </row>
    <row r="45" spans="1:5" ht="15" customHeight="1">
      <c r="A45" s="57">
        <v>15</v>
      </c>
      <c r="B45" s="27" t="s">
        <v>36</v>
      </c>
      <c r="C45" s="101"/>
      <c r="D45" s="102"/>
      <c r="E45" s="56" t="str">
        <f t="shared" si="0"/>
        <v>FALTA CONTESTAR</v>
      </c>
    </row>
    <row r="46" spans="1:5" ht="28" customHeight="1">
      <c r="A46" s="57">
        <v>16</v>
      </c>
      <c r="B46" s="28" t="s">
        <v>37</v>
      </c>
      <c r="C46" s="101"/>
      <c r="D46" s="102"/>
      <c r="E46" s="56" t="str">
        <f t="shared" si="0"/>
        <v>FALTA CONTESTAR</v>
      </c>
    </row>
    <row r="47" spans="1:5" ht="28" customHeight="1">
      <c r="A47" s="57">
        <v>17</v>
      </c>
      <c r="B47" s="28" t="s">
        <v>38</v>
      </c>
      <c r="C47" s="101"/>
      <c r="D47" s="102"/>
      <c r="E47" s="56" t="str">
        <f t="shared" si="0"/>
        <v>FALTA CONTESTAR</v>
      </c>
    </row>
    <row r="48" spans="1:5" ht="27" customHeight="1">
      <c r="A48" s="57">
        <v>18</v>
      </c>
      <c r="B48" s="28" t="s">
        <v>39</v>
      </c>
      <c r="C48" s="101"/>
      <c r="D48" s="102"/>
      <c r="E48" s="56" t="str">
        <f t="shared" si="0"/>
        <v>FALTA CONTESTAR</v>
      </c>
    </row>
    <row r="49" spans="1:5" ht="15" customHeight="1">
      <c r="A49" s="57">
        <v>19</v>
      </c>
      <c r="B49" s="29" t="s">
        <v>40</v>
      </c>
      <c r="C49" s="101"/>
      <c r="D49" s="102"/>
      <c r="E49" s="56" t="str">
        <f t="shared" si="0"/>
        <v>FALTA CONTESTAR</v>
      </c>
    </row>
    <row r="50" spans="1:5" ht="15" customHeight="1">
      <c r="A50" s="57">
        <v>20</v>
      </c>
      <c r="B50" s="28" t="s">
        <v>41</v>
      </c>
      <c r="C50" s="101"/>
      <c r="D50" s="102"/>
      <c r="E50" s="56" t="str">
        <f t="shared" si="0"/>
        <v>FALTA CONTESTAR</v>
      </c>
    </row>
    <row r="51" spans="1:5" ht="15" customHeight="1">
      <c r="A51" s="57">
        <v>21</v>
      </c>
      <c r="B51" s="1" t="s">
        <v>42</v>
      </c>
      <c r="C51" s="101"/>
      <c r="D51" s="102"/>
      <c r="E51" s="56" t="str">
        <f t="shared" si="0"/>
        <v>FALTA CONTESTAR</v>
      </c>
    </row>
    <row r="52" spans="1:5" ht="15" customHeight="1" thickBot="1">
      <c r="A52" s="57">
        <v>22</v>
      </c>
      <c r="B52" s="30" t="s">
        <v>43</v>
      </c>
      <c r="C52" s="104"/>
      <c r="D52" s="102"/>
      <c r="E52" s="56" t="str">
        <f t="shared" si="0"/>
        <v>FALTA CONTESTAR</v>
      </c>
    </row>
    <row r="53" spans="1:5" ht="15" customHeight="1" thickBot="1">
      <c r="A53" s="53"/>
      <c r="B53" s="20" t="s">
        <v>11</v>
      </c>
      <c r="C53" s="12" t="s">
        <v>7</v>
      </c>
      <c r="D53" s="13" t="s">
        <v>8</v>
      </c>
      <c r="E53" s="56"/>
    </row>
    <row r="54" spans="1:5" ht="15" customHeight="1">
      <c r="A54" s="57">
        <v>23</v>
      </c>
      <c r="B54" s="31" t="s">
        <v>44</v>
      </c>
      <c r="C54" s="100"/>
      <c r="D54" s="99"/>
      <c r="E54" s="56" t="str">
        <f t="shared" si="0"/>
        <v>FALTA CONTESTAR</v>
      </c>
    </row>
    <row r="55" spans="1:5" ht="15" customHeight="1">
      <c r="A55" s="57">
        <v>24</v>
      </c>
      <c r="B55" s="32" t="s">
        <v>45</v>
      </c>
      <c r="C55" s="101"/>
      <c r="D55" s="99"/>
      <c r="E55" s="56" t="str">
        <f t="shared" si="0"/>
        <v>FALTA CONTESTAR</v>
      </c>
    </row>
    <row r="56" spans="1:5" ht="15" customHeight="1">
      <c r="A56" s="57">
        <v>25</v>
      </c>
      <c r="B56" s="32" t="s">
        <v>46</v>
      </c>
      <c r="C56" s="101"/>
      <c r="D56" s="99"/>
      <c r="E56" s="56" t="str">
        <f t="shared" si="0"/>
        <v>FALTA CONTESTAR</v>
      </c>
    </row>
    <row r="57" spans="1:5" ht="15" customHeight="1">
      <c r="A57" s="57">
        <v>26</v>
      </c>
      <c r="B57" s="32" t="s">
        <v>47</v>
      </c>
      <c r="C57" s="101"/>
      <c r="D57" s="99"/>
      <c r="E57" s="56" t="str">
        <f t="shared" si="0"/>
        <v>FALTA CONTESTAR</v>
      </c>
    </row>
    <row r="58" spans="1:5" ht="15" customHeight="1">
      <c r="A58" s="57">
        <v>27</v>
      </c>
      <c r="B58" s="33" t="s">
        <v>48</v>
      </c>
      <c r="C58" s="101"/>
      <c r="D58" s="102"/>
      <c r="E58" s="56" t="str">
        <f t="shared" si="0"/>
        <v>FALTA CONTESTAR</v>
      </c>
    </row>
    <row r="59" spans="1:5" ht="57" thickBot="1">
      <c r="A59" s="57">
        <v>28</v>
      </c>
      <c r="B59" s="34" t="s">
        <v>49</v>
      </c>
      <c r="C59" s="104"/>
      <c r="D59" s="102"/>
      <c r="E59" s="56" t="str">
        <f t="shared" si="0"/>
        <v>FALTA CONTESTAR</v>
      </c>
    </row>
    <row r="60" spans="1:5" ht="15" customHeight="1" thickBot="1">
      <c r="A60" s="35"/>
      <c r="B60" s="35" t="s">
        <v>122</v>
      </c>
      <c r="C60" s="12" t="s">
        <v>7</v>
      </c>
      <c r="D60" s="13" t="s">
        <v>8</v>
      </c>
      <c r="E60" s="56"/>
    </row>
    <row r="61" spans="1:5" ht="15" customHeight="1">
      <c r="A61" s="57">
        <v>29</v>
      </c>
      <c r="B61" s="31" t="s">
        <v>62</v>
      </c>
      <c r="C61" s="105"/>
      <c r="D61" s="99"/>
      <c r="E61" s="56" t="str">
        <f t="shared" si="0"/>
        <v>FALTA CONTESTAR</v>
      </c>
    </row>
    <row r="62" spans="1:5" ht="15" customHeight="1">
      <c r="A62" s="57" t="s">
        <v>24</v>
      </c>
      <c r="B62" s="36"/>
      <c r="C62" s="21"/>
      <c r="D62" s="22"/>
      <c r="E62" s="56" t="str">
        <f>IF(B62="","FALTA CONTESTAR","OK")</f>
        <v>FALTA CONTESTAR</v>
      </c>
    </row>
    <row r="63" spans="1:5" ht="15" customHeight="1">
      <c r="A63" s="57">
        <v>30</v>
      </c>
      <c r="B63" s="81" t="s">
        <v>59</v>
      </c>
      <c r="C63" s="76"/>
      <c r="D63" s="106"/>
      <c r="E63" s="56" t="str">
        <f>IF(AND(D63="",D64="",D65=""),"FALTA CONTESTAR",IF(SUM(COUNTIF(D63,"X"),COUNTIF(D64,"X"),COUNTIF(D65,"X"))=1,"OK","DEBE CONTESTAR SOLO UNA"))</f>
        <v>FALTA CONTESTAR</v>
      </c>
    </row>
    <row r="64" spans="1:5" ht="15" customHeight="1">
      <c r="A64" s="57"/>
      <c r="B64" s="16" t="s">
        <v>58</v>
      </c>
      <c r="C64" s="75"/>
      <c r="D64" s="106"/>
      <c r="E64" s="56"/>
    </row>
    <row r="65" spans="1:5" ht="15" customHeight="1">
      <c r="A65" s="57"/>
      <c r="B65" s="83" t="s">
        <v>60</v>
      </c>
      <c r="C65" s="74"/>
      <c r="D65" s="106"/>
      <c r="E65" s="56"/>
    </row>
    <row r="66" spans="1:5" ht="15" customHeight="1">
      <c r="A66" s="57">
        <v>31</v>
      </c>
      <c r="B66" s="3" t="s">
        <v>115</v>
      </c>
      <c r="C66" s="77"/>
      <c r="D66" s="82"/>
      <c r="E66" s="56" t="str">
        <f>IF(AND(D66="",D67="",D68=""),"FALTA CONTESTAR","OK")</f>
        <v>FALTA CONTESTAR</v>
      </c>
    </row>
    <row r="67" spans="1:5" ht="15" customHeight="1">
      <c r="A67" s="57"/>
      <c r="B67" s="16" t="s">
        <v>61</v>
      </c>
      <c r="C67" s="80"/>
      <c r="D67" s="107"/>
      <c r="E67" s="56"/>
    </row>
    <row r="68" spans="1:5" ht="15" customHeight="1">
      <c r="A68" s="57"/>
      <c r="B68" s="37" t="s">
        <v>63</v>
      </c>
      <c r="C68" s="79"/>
      <c r="D68" s="82"/>
      <c r="E68" s="56"/>
    </row>
    <row r="69" spans="1:5" ht="15" customHeight="1">
      <c r="A69" s="57">
        <v>32</v>
      </c>
      <c r="B69" s="34" t="s">
        <v>50</v>
      </c>
      <c r="C69" s="78" t="s">
        <v>27</v>
      </c>
      <c r="D69" s="82"/>
      <c r="E69" s="56" t="str">
        <f>IF(D69="","FALTA CONTESTAR","OK")</f>
        <v>FALTA CONTESTAR</v>
      </c>
    </row>
    <row r="70" spans="1:5" ht="15" customHeight="1">
      <c r="A70" s="57">
        <v>33</v>
      </c>
      <c r="B70" s="58" t="s">
        <v>51</v>
      </c>
      <c r="C70" s="62" t="s">
        <v>27</v>
      </c>
      <c r="D70" s="82"/>
      <c r="E70" s="56" t="str">
        <f>IF(D70="","FALTA CONTESTAR","OK")</f>
        <v>FALTA CONTESTAR</v>
      </c>
    </row>
    <row r="71" spans="1:5" ht="15" customHeight="1">
      <c r="A71" s="38" t="s">
        <v>12</v>
      </c>
    </row>
    <row r="72" spans="1:5" ht="15" customHeight="1">
      <c r="A72" s="110"/>
      <c r="B72" s="111"/>
      <c r="C72" s="111"/>
      <c r="D72" s="111"/>
    </row>
    <row r="73" spans="1:5" ht="15" customHeight="1">
      <c r="A73" s="111"/>
      <c r="B73" s="111"/>
      <c r="C73" s="111"/>
      <c r="D73" s="111"/>
    </row>
    <row r="74" spans="1:5" ht="15" customHeight="1">
      <c r="A74" s="38" t="s">
        <v>13</v>
      </c>
    </row>
    <row r="75" spans="1:5" ht="15" customHeight="1">
      <c r="A75" s="110"/>
      <c r="B75" s="111"/>
      <c r="C75" s="111"/>
      <c r="D75" s="111"/>
    </row>
    <row r="76" spans="1:5" ht="15" customHeight="1">
      <c r="A76" s="111"/>
      <c r="B76" s="111"/>
      <c r="C76" s="111"/>
      <c r="D76" s="111"/>
    </row>
    <row r="77" spans="1:5" ht="15" customHeight="1">
      <c r="A77" s="111"/>
      <c r="B77" s="111"/>
      <c r="C77" s="111"/>
      <c r="D77" s="111"/>
    </row>
    <row r="78" spans="1:5" ht="15" customHeight="1">
      <c r="A78" s="111"/>
      <c r="B78" s="111"/>
      <c r="C78" s="111"/>
      <c r="D78" s="111"/>
    </row>
    <row r="79" spans="1:5" ht="15" customHeight="1" thickBot="1"/>
    <row r="80" spans="1:5" ht="15" customHeight="1">
      <c r="A80" s="39" t="s">
        <v>14</v>
      </c>
      <c r="B80" s="40"/>
      <c r="C80" s="41"/>
      <c r="D80" s="42"/>
    </row>
    <row r="81" spans="1:5" ht="15" customHeight="1">
      <c r="A81" s="43" t="s">
        <v>15</v>
      </c>
      <c r="B81" s="44"/>
      <c r="C81" s="45"/>
      <c r="D81" s="46"/>
    </row>
    <row r="82" spans="1:5" ht="15" customHeight="1">
      <c r="A82" s="43" t="s">
        <v>16</v>
      </c>
      <c r="B82" s="44"/>
      <c r="C82" s="45"/>
      <c r="D82" s="46"/>
    </row>
    <row r="83" spans="1:5" ht="15" customHeight="1">
      <c r="A83" s="43" t="s">
        <v>17</v>
      </c>
      <c r="B83" s="44"/>
      <c r="C83" s="45"/>
      <c r="D83" s="46"/>
    </row>
    <row r="84" spans="1:5" ht="15" customHeight="1" thickBot="1">
      <c r="A84" s="47" t="s">
        <v>18</v>
      </c>
      <c r="B84" s="48"/>
      <c r="C84" s="49"/>
      <c r="D84" s="50"/>
    </row>
    <row r="85" spans="1:5" ht="15" customHeight="1" thickBot="1">
      <c r="B85" s="38" t="s">
        <v>25</v>
      </c>
      <c r="C85" s="51"/>
    </row>
    <row r="86" spans="1:5" ht="15" customHeight="1">
      <c r="C86" s="98"/>
      <c r="E86" s="63" t="str">
        <f>IF(C85="","","GUARDE UNA COPIA USANDO")</f>
        <v/>
      </c>
    </row>
    <row r="87" spans="1:5" ht="15" customHeight="1">
      <c r="A87" s="38" t="s">
        <v>19</v>
      </c>
      <c r="B87" s="52" t="s">
        <v>26</v>
      </c>
      <c r="E87" s="63" t="str">
        <f>IF(C85="","","""Archivo&gt;Guardar como""")</f>
        <v/>
      </c>
    </row>
    <row r="88" spans="1:5" ht="15" customHeight="1">
      <c r="A88" s="3" t="s">
        <v>10</v>
      </c>
      <c r="E88" s="63" t="str">
        <f>IF(C85="","","y ponga su nombre al archivo")</f>
        <v/>
      </c>
    </row>
    <row r="89" spans="1:5" ht="15" customHeight="1">
      <c r="C89" s="3" t="s">
        <v>10</v>
      </c>
    </row>
  </sheetData>
  <sheetProtection algorithmName="SHA-512" hashValue="+c2bOSC9u1BKLKqL7136NvKqEYdxIGa6RX43mTSWKLvPJR5DdpNblFf7B+NZqJJvG4+hppVSUQsFQkNAjZBdWA==" saltValue="wuYiiSJF5+KQb6aI7+81BA==" spinCount="100000" sheet="1" objects="1" scenarios="1" selectLockedCells="1"/>
  <mergeCells count="4">
    <mergeCell ref="A7:D17"/>
    <mergeCell ref="A72:D73"/>
    <mergeCell ref="A75:D78"/>
    <mergeCell ref="A6:B6"/>
  </mergeCells>
  <conditionalFormatting sqref="E30:E38">
    <cfRule type="containsText" dxfId="3" priority="4" operator="containsText" text="DEBE CONTESTAR SOLO UNA">
      <formula>NOT(ISERROR(SEARCH("DEBE CONTESTAR SOLO UNA",E30)))</formula>
    </cfRule>
  </conditionalFormatting>
  <conditionalFormatting sqref="E40:E52">
    <cfRule type="containsText" dxfId="2" priority="3" operator="containsText" text="DEBE CONTESTAR SOLO UNA">
      <formula>NOT(ISERROR(SEARCH("DEBE CONTESTAR SOLO UNA",E40)))</formula>
    </cfRule>
  </conditionalFormatting>
  <conditionalFormatting sqref="E54:E59">
    <cfRule type="containsText" dxfId="1" priority="2" operator="containsText" text="DEBE CONTESTAR SOLO UNA">
      <formula>NOT(ISERROR(SEARCH("DEBE CONTESTAR SOLO UNA",E54)))</formula>
    </cfRule>
  </conditionalFormatting>
  <conditionalFormatting sqref="E61:E69">
    <cfRule type="containsText" dxfId="0" priority="1" operator="containsText" text="DEBE CONTESTAR SOLO UNA">
      <formula>NOT(ISERROR(SEARCH("DEBE CONTESTAR SOLO UNA",E61)))</formula>
    </cfRule>
  </conditionalFormatting>
  <hyperlinks>
    <hyperlink ref="B87" r:id="rId1" xr:uid="{0E5F58FC-D981-9B4F-9379-80138C59C168}"/>
    <hyperlink ref="B4" r:id="rId2" display="www.medicodeldeporte.es" xr:uid="{7D4D3525-78C4-0940-9512-3BC3A8EBBD99}"/>
  </hyperlinks>
  <pageMargins left="0.7" right="0.7" top="0.75" bottom="0.75" header="0.3" footer="0.3"/>
  <pageSetup paperSize="9" orientation="portrait" horizontalDpi="0" verticalDpi="0"/>
  <ignoredErrors>
    <ignoredError sqref="E62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4FE4-DF85-F64E-AD20-3F859BC00802}">
  <sheetPr codeName="Hoja2"/>
  <dimension ref="A1:N62"/>
  <sheetViews>
    <sheetView topLeftCell="A2" workbookViewId="0">
      <selection activeCell="L46" sqref="L46"/>
    </sheetView>
  </sheetViews>
  <sheetFormatPr baseColWidth="10" defaultRowHeight="16"/>
  <cols>
    <col min="3" max="4" width="10.625" style="67"/>
    <col min="5" max="5" width="11.75" style="67" customWidth="1"/>
    <col min="6" max="6" width="28.875" customWidth="1"/>
    <col min="7" max="7" width="29.5" customWidth="1"/>
    <col min="8" max="8" width="11.875" customWidth="1"/>
  </cols>
  <sheetData>
    <row r="1" spans="1:14">
      <c r="B1" s="72" t="s">
        <v>56</v>
      </c>
      <c r="C1" s="72" t="s">
        <v>7</v>
      </c>
      <c r="D1" s="72" t="s">
        <v>8</v>
      </c>
      <c r="E1" s="72" t="s">
        <v>57</v>
      </c>
      <c r="F1" s="72" t="s">
        <v>64</v>
      </c>
      <c r="G1" s="72" t="s">
        <v>65</v>
      </c>
      <c r="H1" s="72" t="s">
        <v>66</v>
      </c>
      <c r="I1" s="97" t="s">
        <v>113</v>
      </c>
    </row>
    <row r="2" spans="1:14" ht="16" customHeight="1">
      <c r="A2" t="s">
        <v>70</v>
      </c>
      <c r="B2" s="70">
        <v>1</v>
      </c>
      <c r="C2" s="67">
        <f>IF(QORIGINAL!C30=FALSE,0,1)</f>
        <v>0</v>
      </c>
      <c r="D2" s="67">
        <f>IF(QORIGINAL!D30=FALSE,0,1)</f>
        <v>0</v>
      </c>
      <c r="E2" s="88">
        <f>C2+D2</f>
        <v>0</v>
      </c>
      <c r="F2" t="str">
        <f>IF(C2=1,"control médico en los 2 últimos años. ","")</f>
        <v/>
      </c>
      <c r="G2" t="str">
        <f>IF(D2=1,"control médico en los 2 últimos años. ","")</f>
        <v/>
      </c>
      <c r="I2" s="109" t="e">
        <f>CONCATENATE("ANTECEDENTES",CHAR(10),B50,CHAR(10),B51,CHAR(10),B52,CHAR(10),"SINTOMAS CON EL EJERCICIO",CHAR(10),B54,CHAR(10),B55,CHAR(10),"FRCV",CHAR(10),B57,CHAR(10),B58,CHAR(10),B39,C39,CHAR(10),"HISTORIA DE ACTIVIDAD FÍSICA",CHAR(10),B62)</f>
        <v>#DIV/0!</v>
      </c>
      <c r="J2" s="109"/>
      <c r="K2" s="109"/>
      <c r="L2" s="109"/>
      <c r="M2" s="109"/>
      <c r="N2" s="109"/>
    </row>
    <row r="3" spans="1:14">
      <c r="A3" t="s">
        <v>71</v>
      </c>
      <c r="B3" s="70">
        <v>2</v>
      </c>
      <c r="C3" s="67">
        <f>IF(QORIGINAL!C31=FALSE,0,1)</f>
        <v>0</v>
      </c>
      <c r="D3" s="67">
        <f>IF(QORIGINAL!D31=FALSE,0,1)</f>
        <v>0</v>
      </c>
      <c r="E3" s="89">
        <f t="shared" ref="E3:E30" si="0">C3+D3</f>
        <v>0</v>
      </c>
      <c r="F3" t="str">
        <f>IF(C3=1,"enfermedad cardiovascular, ","")</f>
        <v/>
      </c>
      <c r="G3" t="str">
        <f>IF(D3=1,"enfermedad cardiovascular. ","")</f>
        <v/>
      </c>
      <c r="I3" s="109"/>
      <c r="J3" s="109"/>
      <c r="K3" s="109"/>
      <c r="L3" s="109"/>
      <c r="M3" s="109"/>
      <c r="N3" s="109"/>
    </row>
    <row r="4" spans="1:14">
      <c r="A4" t="s">
        <v>72</v>
      </c>
      <c r="B4" s="70">
        <v>3</v>
      </c>
      <c r="C4" s="67">
        <f>IF(QORIGINAL!C32=FALSE,0,1)</f>
        <v>0</v>
      </c>
      <c r="D4" s="67">
        <f>IF(QORIGINAL!D32=FALSE,0,1)</f>
        <v>0</v>
      </c>
      <c r="E4" s="89">
        <f t="shared" si="0"/>
        <v>0</v>
      </c>
      <c r="F4" t="str">
        <f>IF(C4=1,"Niega toma de medicación. ","")</f>
        <v/>
      </c>
      <c r="G4" t="str">
        <f>IF(D4=1,"Refiere toma de medicación: ","")</f>
        <v/>
      </c>
      <c r="I4" s="109"/>
      <c r="J4" s="109"/>
      <c r="K4" s="109"/>
      <c r="L4" s="109"/>
      <c r="M4" s="109"/>
      <c r="N4" s="109"/>
    </row>
    <row r="5" spans="1:14">
      <c r="A5" t="s">
        <v>73</v>
      </c>
      <c r="B5" s="70">
        <v>4</v>
      </c>
      <c r="C5" s="67">
        <f>IF(QORIGINAL!C33=FALSE,0,1)</f>
        <v>0</v>
      </c>
      <c r="D5" s="67">
        <f>IF(QORIGINAL!D33=FALSE,0,1)</f>
        <v>0</v>
      </c>
      <c r="E5" s="89">
        <f t="shared" si="0"/>
        <v>0</v>
      </c>
      <c r="F5" t="str">
        <f>IF(C5=1,"asma, ","")</f>
        <v/>
      </c>
      <c r="I5" s="109"/>
      <c r="J5" s="109"/>
      <c r="K5" s="109"/>
      <c r="L5" s="109"/>
      <c r="M5" s="109"/>
      <c r="N5" s="109"/>
    </row>
    <row r="6" spans="1:14">
      <c r="A6" t="s">
        <v>74</v>
      </c>
      <c r="B6" s="70">
        <v>5</v>
      </c>
      <c r="C6" s="67">
        <f>IF(QORIGINAL!C34=FALSE,0,1)</f>
        <v>0</v>
      </c>
      <c r="D6" s="67">
        <f>IF(QORIGINAL!D34=FALSE,0,1)</f>
        <v>0</v>
      </c>
      <c r="E6" s="89">
        <f t="shared" si="0"/>
        <v>0</v>
      </c>
      <c r="F6" t="str">
        <f>IF(C6=1,"epilepsia, ","")</f>
        <v/>
      </c>
      <c r="G6" t="str">
        <f>IF(D6=1,"epilepsia ","")</f>
        <v/>
      </c>
      <c r="I6" s="109"/>
      <c r="J6" s="109"/>
      <c r="K6" s="109"/>
      <c r="L6" s="109"/>
      <c r="M6" s="109"/>
      <c r="N6" s="109"/>
    </row>
    <row r="7" spans="1:14">
      <c r="A7" t="s">
        <v>75</v>
      </c>
      <c r="B7" s="70">
        <v>6</v>
      </c>
      <c r="C7" s="67">
        <f>IF(QORIGINAL!C35=FALSE,0,1)</f>
        <v>0</v>
      </c>
      <c r="D7" s="67">
        <f>IF(QORIGINAL!D35=FALSE,0,1)</f>
        <v>0</v>
      </c>
      <c r="E7" s="89">
        <f t="shared" si="0"/>
        <v>0</v>
      </c>
      <c r="F7" t="str">
        <f>IF(C7=1,"anemia, ","")</f>
        <v/>
      </c>
      <c r="G7" t="str">
        <f>IF(D7=1,"anemia ","")</f>
        <v/>
      </c>
      <c r="I7" s="109"/>
      <c r="J7" s="109"/>
      <c r="K7" s="109"/>
      <c r="L7" s="109"/>
      <c r="M7" s="109"/>
      <c r="N7" s="109"/>
    </row>
    <row r="8" spans="1:14">
      <c r="A8" t="s">
        <v>76</v>
      </c>
      <c r="B8" s="70">
        <v>7</v>
      </c>
      <c r="C8" s="67">
        <f>IF(QORIGINAL!C36=FALSE,0,1)</f>
        <v>0</v>
      </c>
      <c r="D8" s="67">
        <f>IF(QORIGINAL!D36=FALSE,0,1)</f>
        <v>0</v>
      </c>
      <c r="E8" s="89">
        <f t="shared" si="0"/>
        <v>0</v>
      </c>
      <c r="F8" t="str">
        <f>IF(C8=1,"hemofilia, ","")</f>
        <v/>
      </c>
      <c r="G8" t="str">
        <f>IF(D8=1,"hemofilia ","")</f>
        <v/>
      </c>
      <c r="I8" s="109"/>
      <c r="J8" s="109"/>
      <c r="K8" s="109"/>
      <c r="L8" s="109"/>
      <c r="M8" s="109"/>
      <c r="N8" s="109"/>
    </row>
    <row r="9" spans="1:14">
      <c r="A9" t="s">
        <v>77</v>
      </c>
      <c r="B9" s="70">
        <v>8</v>
      </c>
      <c r="C9" s="67">
        <f>IF(QORIGINAL!C37=FALSE,0,1)</f>
        <v>0</v>
      </c>
      <c r="D9" s="67">
        <f>IF(QORIGINAL!D37=FALSE,0,1)</f>
        <v>0</v>
      </c>
      <c r="E9" s="89">
        <f t="shared" si="0"/>
        <v>0</v>
      </c>
      <c r="F9" t="str">
        <f>IF(C9=1,"otras enfermeddes, ","")</f>
        <v/>
      </c>
      <c r="G9" t="str">
        <f>IF(D9=1,"otras enfermeddes. ","")</f>
        <v/>
      </c>
      <c r="I9" s="109"/>
      <c r="J9" s="109"/>
      <c r="K9" s="109"/>
      <c r="L9" s="109"/>
      <c r="M9" s="109"/>
      <c r="N9" s="109"/>
    </row>
    <row r="10" spans="1:14">
      <c r="A10" t="s">
        <v>78</v>
      </c>
      <c r="B10" s="70">
        <v>9</v>
      </c>
      <c r="C10" s="67">
        <f>IF(QORIGINAL!C38=FALSE,0,1)</f>
        <v>0</v>
      </c>
      <c r="D10" s="67">
        <f>IF(QORIGINAL!D38=FALSE,0,1)</f>
        <v>0</v>
      </c>
      <c r="E10" s="89">
        <f t="shared" si="0"/>
        <v>0</v>
      </c>
      <c r="F10" t="str">
        <f>IF(C10=1,"embarazo. ","")</f>
        <v/>
      </c>
      <c r="G10" t="str">
        <f>IF(D10=1,"embarazo. ","")</f>
        <v/>
      </c>
      <c r="I10" s="109"/>
      <c r="J10" s="109"/>
      <c r="K10" s="109"/>
      <c r="L10" s="109"/>
      <c r="M10" s="109"/>
      <c r="N10" s="109"/>
    </row>
    <row r="11" spans="1:14">
      <c r="A11" t="s">
        <v>79</v>
      </c>
      <c r="B11" s="71">
        <v>10</v>
      </c>
      <c r="C11" s="67">
        <f>IF(QORIGINAL!C40=FALSE,0,1)</f>
        <v>0</v>
      </c>
      <c r="D11" s="67">
        <f>IF(QORIGINAL!D40=FALSE,0,1)</f>
        <v>0</v>
      </c>
      <c r="E11" s="89">
        <f t="shared" si="0"/>
        <v>0</v>
      </c>
      <c r="F11" t="str">
        <f>IF(C11=1,"diagnóstico de cardiopatía. ","")</f>
        <v/>
      </c>
      <c r="G11" t="str">
        <f>IF(D11=1,"diagnóstico de cardiopatía. ","")</f>
        <v/>
      </c>
      <c r="I11" s="109"/>
      <c r="J11" s="109"/>
      <c r="K11" s="109"/>
      <c r="L11" s="109"/>
      <c r="M11" s="109"/>
      <c r="N11" s="109"/>
    </row>
    <row r="12" spans="1:14">
      <c r="A12" t="s">
        <v>80</v>
      </c>
      <c r="B12" s="71">
        <v>11</v>
      </c>
      <c r="C12" s="67">
        <f>IF(QORIGINAL!C41=FALSE,0,1)</f>
        <v>0</v>
      </c>
      <c r="D12" s="67">
        <f>IF(QORIGINAL!D41=FALSE,0,1)</f>
        <v>0</v>
      </c>
      <c r="E12" s="89">
        <f t="shared" si="0"/>
        <v>0</v>
      </c>
      <c r="F12" t="str">
        <f>IF(C12=1,"dolor torácico, ","")</f>
        <v/>
      </c>
      <c r="G12" t="str">
        <f>IF(D12=1,"dolor torácico, ","")</f>
        <v/>
      </c>
      <c r="I12" s="109"/>
      <c r="J12" s="109"/>
      <c r="K12" s="109"/>
      <c r="L12" s="109"/>
      <c r="M12" s="109"/>
      <c r="N12" s="109"/>
    </row>
    <row r="13" spans="1:14">
      <c r="A13" t="s">
        <v>81</v>
      </c>
      <c r="B13" s="71">
        <v>12</v>
      </c>
      <c r="C13" s="67">
        <f>IF(QORIGINAL!C42=FALSE,0,1)</f>
        <v>0</v>
      </c>
      <c r="D13" s="67">
        <f>IF(QORIGINAL!D42=FALSE,0,1)</f>
        <v>0</v>
      </c>
      <c r="E13" s="89">
        <f t="shared" si="0"/>
        <v>0</v>
      </c>
      <c r="F13" t="str">
        <f>IF(C13=1,"claudicación, ","")</f>
        <v/>
      </c>
      <c r="G13" t="str">
        <f>IF(D13=1,"claudicación, ","")</f>
        <v/>
      </c>
      <c r="I13" s="109"/>
      <c r="J13" s="109"/>
      <c r="K13" s="109"/>
      <c r="L13" s="109"/>
      <c r="M13" s="109"/>
      <c r="N13" s="109"/>
    </row>
    <row r="14" spans="1:14">
      <c r="A14" t="s">
        <v>82</v>
      </c>
      <c r="B14" s="71">
        <v>13</v>
      </c>
      <c r="C14" s="67">
        <f>IF(QORIGINAL!C43=FALSE,0,1)</f>
        <v>0</v>
      </c>
      <c r="D14" s="67">
        <f>IF(QORIGINAL!D43=FALSE,0,1)</f>
        <v>0</v>
      </c>
      <c r="E14" s="89">
        <f t="shared" si="0"/>
        <v>0</v>
      </c>
      <c r="F14" t="str">
        <f>IF(C14=1,"mareos ","")</f>
        <v/>
      </c>
      <c r="G14" t="str">
        <f>IF(D14=1,"mareos ","")</f>
        <v/>
      </c>
      <c r="I14" s="109"/>
      <c r="J14" s="109"/>
      <c r="K14" s="109"/>
      <c r="L14" s="109"/>
      <c r="M14" s="109"/>
      <c r="N14" s="109"/>
    </row>
    <row r="15" spans="1:14">
      <c r="A15" t="s">
        <v>83</v>
      </c>
      <c r="B15" s="71">
        <v>14</v>
      </c>
      <c r="C15" s="67">
        <f>IF(QORIGINAL!C44=FALSE,0,1)</f>
        <v>0</v>
      </c>
      <c r="D15" s="67">
        <f>IF(QORIGINAL!D44=FALSE,0,1)</f>
        <v>0</v>
      </c>
      <c r="E15" s="89">
        <f t="shared" si="0"/>
        <v>0</v>
      </c>
      <c r="F15" t="str">
        <f>IF(C15=1,"lipotimia, desmayo, síncope, ","")</f>
        <v/>
      </c>
      <c r="G15" t="str">
        <f>IF(D15=1,"lipotimia, desmayo, síncope, ","")</f>
        <v/>
      </c>
      <c r="I15" s="109"/>
      <c r="J15" s="109"/>
      <c r="K15" s="109"/>
      <c r="L15" s="109"/>
      <c r="M15" s="109"/>
      <c r="N15" s="109"/>
    </row>
    <row r="16" spans="1:14">
      <c r="A16" t="s">
        <v>84</v>
      </c>
      <c r="B16" s="71">
        <v>15</v>
      </c>
      <c r="C16" s="67">
        <f>IF(QORIGINAL!C45=FALSE,0,1)</f>
        <v>0</v>
      </c>
      <c r="D16" s="67">
        <f>IF(QORIGINAL!D45=FALSE,0,1)</f>
        <v>0</v>
      </c>
      <c r="E16" s="89">
        <f t="shared" si="0"/>
        <v>0</v>
      </c>
      <c r="F16" t="str">
        <f>IF(C16=1,"disnea, ","")</f>
        <v/>
      </c>
      <c r="G16" t="str">
        <f>IF(D16=1,"disnea, ","")</f>
        <v/>
      </c>
      <c r="I16" s="109"/>
      <c r="J16" s="109"/>
      <c r="K16" s="109"/>
      <c r="L16" s="109"/>
      <c r="M16" s="109"/>
      <c r="N16" s="109"/>
    </row>
    <row r="17" spans="1:14">
      <c r="A17" t="s">
        <v>85</v>
      </c>
      <c r="B17" s="71">
        <v>16</v>
      </c>
      <c r="C17" s="67">
        <f>IF(QORIGINAL!C46=FALSE,0,1)</f>
        <v>0</v>
      </c>
      <c r="D17" s="67">
        <f>IF(QORIGINAL!D46=FALSE,0,1)</f>
        <v>0</v>
      </c>
      <c r="E17" s="89">
        <f t="shared" si="0"/>
        <v>0</v>
      </c>
      <c r="F17" t="str">
        <f>IF(C17=1,"palpitaciónes, ","")</f>
        <v/>
      </c>
      <c r="G17" t="str">
        <f>IF(D17=1,"palpitaciónes, ","")</f>
        <v/>
      </c>
      <c r="I17" s="109"/>
      <c r="J17" s="109"/>
      <c r="K17" s="109"/>
      <c r="L17" s="109"/>
      <c r="M17" s="109"/>
      <c r="N17" s="109"/>
    </row>
    <row r="18" spans="1:14">
      <c r="A18" t="s">
        <v>86</v>
      </c>
      <c r="B18" s="71">
        <v>17</v>
      </c>
      <c r="C18" s="67">
        <f>IF(QORIGINAL!C47=FALSE,0,1)</f>
        <v>0</v>
      </c>
      <c r="D18" s="67">
        <f>IF(QORIGINAL!D47=FALSE,0,1)</f>
        <v>0</v>
      </c>
      <c r="E18" s="89">
        <f t="shared" si="0"/>
        <v>0</v>
      </c>
      <c r="F18" t="str">
        <f>IF(C18=1,"epigastralgia, ","")</f>
        <v/>
      </c>
      <c r="G18" t="str">
        <f>IF(D18=1,"epigastralgia, ","")</f>
        <v/>
      </c>
      <c r="I18" s="109"/>
      <c r="J18" s="109"/>
      <c r="K18" s="109"/>
      <c r="L18" s="109"/>
      <c r="M18" s="109"/>
      <c r="N18" s="109"/>
    </row>
    <row r="19" spans="1:14">
      <c r="A19" t="s">
        <v>87</v>
      </c>
      <c r="B19" s="71">
        <v>18</v>
      </c>
      <c r="C19" s="67">
        <f>IF(QORIGINAL!C48=FALSE,0,1)</f>
        <v>0</v>
      </c>
      <c r="D19" s="67">
        <f>IF(QORIGINAL!D48=FALSE,0,1)</f>
        <v>0</v>
      </c>
      <c r="E19" s="89">
        <f t="shared" si="0"/>
        <v>0</v>
      </c>
      <c r="F19" t="str">
        <f>IF(C19=1,"fatiga inusual, ","")</f>
        <v/>
      </c>
      <c r="G19" t="str">
        <f>IF(D19=1,"fatiga inusual, ","")</f>
        <v/>
      </c>
      <c r="I19" s="109"/>
      <c r="J19" s="109"/>
      <c r="K19" s="109"/>
      <c r="L19" s="109"/>
      <c r="M19" s="109"/>
      <c r="N19" s="109"/>
    </row>
    <row r="20" spans="1:14">
      <c r="A20" t="s">
        <v>88</v>
      </c>
      <c r="B20" s="71">
        <v>19</v>
      </c>
      <c r="C20" s="67">
        <f>IF(QORIGINAL!C49=FALSE,0,1)</f>
        <v>0</v>
      </c>
      <c r="D20" s="67">
        <f>IF(QORIGINAL!D49=FALSE,0,1)</f>
        <v>0</v>
      </c>
      <c r="E20" s="89">
        <f t="shared" si="0"/>
        <v>0</v>
      </c>
      <c r="F20" t="str">
        <f>IF(C20=1,"convulsiónes, ","")</f>
        <v/>
      </c>
      <c r="G20" t="str">
        <f>IF(D20=1,"convulsiónes, ","")</f>
        <v/>
      </c>
      <c r="I20" s="109"/>
      <c r="J20" s="109"/>
      <c r="K20" s="109"/>
      <c r="L20" s="109"/>
      <c r="M20" s="109"/>
      <c r="N20" s="109"/>
    </row>
    <row r="21" spans="1:14">
      <c r="A21" t="s">
        <v>89</v>
      </c>
      <c r="B21" s="71">
        <v>20</v>
      </c>
      <c r="C21" s="67">
        <f>IF(QORIGINAL!C50=FALSE,0,1)</f>
        <v>0</v>
      </c>
      <c r="D21" s="67">
        <f>IF(QORIGINAL!D50=FALSE,0,1)</f>
        <v>0</v>
      </c>
      <c r="E21" s="89">
        <f t="shared" si="0"/>
        <v>0</v>
      </c>
      <c r="F21" t="str">
        <f>IF(C21=1,"edema maleolar, ","")</f>
        <v/>
      </c>
      <c r="G21" t="str">
        <f>IF(D21=1,"edema maleolar, ","")</f>
        <v/>
      </c>
      <c r="I21" s="109"/>
      <c r="J21" s="109"/>
      <c r="K21" s="109"/>
      <c r="L21" s="109"/>
      <c r="M21" s="109"/>
      <c r="N21" s="109"/>
    </row>
    <row r="22" spans="1:14">
      <c r="A22" t="s">
        <v>90</v>
      </c>
      <c r="B22" s="71">
        <v>21</v>
      </c>
      <c r="C22" s="67">
        <f>IF(QORIGINAL!C51=FALSE,0,1)</f>
        <v>0</v>
      </c>
      <c r="D22" s="67">
        <f>IF(QORIGINAL!D51=FALSE,0,1)</f>
        <v>0</v>
      </c>
      <c r="E22" s="89">
        <f t="shared" si="0"/>
        <v>0</v>
      </c>
      <c r="F22" t="str">
        <f>IF(C22=1,"DPN, ","")</f>
        <v/>
      </c>
      <c r="G22" t="str">
        <f>IF(D22=1,"DPN, ","")</f>
        <v/>
      </c>
      <c r="I22" s="109"/>
      <c r="J22" s="109"/>
      <c r="K22" s="109"/>
      <c r="L22" s="109"/>
      <c r="M22" s="109"/>
      <c r="N22" s="109"/>
    </row>
    <row r="23" spans="1:14">
      <c r="A23" t="s">
        <v>91</v>
      </c>
      <c r="B23" s="71">
        <v>22</v>
      </c>
      <c r="C23" s="67">
        <f>IF(QORIGINAL!C52=FALSE,0,1)</f>
        <v>0</v>
      </c>
      <c r="D23" s="67">
        <f>IF(QORIGINAL!D52=FALSE,0,1)</f>
        <v>0</v>
      </c>
      <c r="E23" s="89">
        <f t="shared" si="0"/>
        <v>0</v>
      </c>
      <c r="F23" t="str">
        <f>IF(C23=1,"Sd. gripal en las últimas semanas. ","")</f>
        <v/>
      </c>
      <c r="G23" t="str">
        <f>IF(D23=1,"Sd. gripal en las últimas semanas. ","")</f>
        <v/>
      </c>
      <c r="I23" s="109"/>
      <c r="J23" s="109"/>
      <c r="K23" s="109"/>
      <c r="L23" s="109"/>
      <c r="M23" s="109"/>
      <c r="N23" s="109"/>
    </row>
    <row r="24" spans="1:14">
      <c r="A24" t="s">
        <v>92</v>
      </c>
      <c r="B24" s="73">
        <v>23</v>
      </c>
      <c r="C24" s="67">
        <f>IF(QORIGINAL!C54=FALSE,0,1)</f>
        <v>0</v>
      </c>
      <c r="D24" s="67">
        <f>IF(QORIGINAL!D54=FALSE,0,1)</f>
        <v>0</v>
      </c>
      <c r="E24" s="89">
        <f t="shared" si="0"/>
        <v>0</v>
      </c>
      <c r="F24" t="str">
        <f>IF(C24=1,"DM, ","")</f>
        <v/>
      </c>
      <c r="G24" t="str">
        <f>IF(D24=1,"DM, ","")</f>
        <v/>
      </c>
      <c r="I24" s="109"/>
      <c r="J24" s="109"/>
      <c r="K24" s="109"/>
      <c r="L24" s="109"/>
      <c r="M24" s="109"/>
      <c r="N24" s="109"/>
    </row>
    <row r="25" spans="1:14">
      <c r="A25" t="s">
        <v>93</v>
      </c>
      <c r="B25" s="73">
        <v>24</v>
      </c>
      <c r="C25" s="67">
        <f>IF(QORIGINAL!C55=FALSE,0,1)</f>
        <v>0</v>
      </c>
      <c r="D25" s="67">
        <f>IF(QORIGINAL!D55=FALSE,0,1)</f>
        <v>0</v>
      </c>
      <c r="E25" s="89">
        <f t="shared" si="0"/>
        <v>0</v>
      </c>
      <c r="F25" t="str">
        <f>IF(C25=1,"tabaquismo, ","")</f>
        <v/>
      </c>
      <c r="G25" t="str">
        <f>IF(D25=1,"tabaquismo, ","")</f>
        <v/>
      </c>
      <c r="I25" s="109"/>
      <c r="J25" s="109"/>
      <c r="K25" s="109"/>
      <c r="L25" s="109"/>
      <c r="M25" s="109"/>
      <c r="N25" s="109"/>
    </row>
    <row r="26" spans="1:14">
      <c r="A26" t="s">
        <v>94</v>
      </c>
      <c r="B26" s="73">
        <v>25</v>
      </c>
      <c r="C26" s="67">
        <f>IF(QORIGINAL!C56=FALSE,0,1)</f>
        <v>0</v>
      </c>
      <c r="D26" s="67">
        <f>IF(QORIGINAL!D56=FALSE,0,1)</f>
        <v>0</v>
      </c>
      <c r="E26" s="89">
        <f t="shared" si="0"/>
        <v>0</v>
      </c>
      <c r="F26" t="str">
        <f>IF(C26=1,"hipertensión, ","")</f>
        <v/>
      </c>
      <c r="G26" t="str">
        <f>IF(D26=1,"hipertensión, ","")</f>
        <v/>
      </c>
      <c r="I26" s="109"/>
      <c r="J26" s="109"/>
      <c r="K26" s="109"/>
      <c r="L26" s="109"/>
      <c r="M26" s="109"/>
      <c r="N26" s="109"/>
    </row>
    <row r="27" spans="1:14">
      <c r="A27" t="s">
        <v>95</v>
      </c>
      <c r="B27" s="73">
        <v>26</v>
      </c>
      <c r="C27" s="67">
        <f>IF(QORIGINAL!C57=FALSE,0,1)</f>
        <v>0</v>
      </c>
      <c r="D27" s="67">
        <f>IF(QORIGINAL!D57=FALSE,0,1)</f>
        <v>0</v>
      </c>
      <c r="E27" s="89">
        <f t="shared" si="0"/>
        <v>0</v>
      </c>
      <c r="F27" t="str">
        <f>IF(C27=1,"colesterol alto, ","")</f>
        <v/>
      </c>
      <c r="G27" t="str">
        <f>IF(D27=1,"colesterol alto, ","")</f>
        <v/>
      </c>
      <c r="I27" s="92"/>
    </row>
    <row r="28" spans="1:14">
      <c r="A28" t="s">
        <v>96</v>
      </c>
      <c r="B28" s="73">
        <v>27</v>
      </c>
      <c r="C28" s="67">
        <f>IF(QORIGINAL!C58=FALSE,0,1)</f>
        <v>0</v>
      </c>
      <c r="D28" s="67">
        <f>IF(QORIGINAL!D58=FALSE,0,1)</f>
        <v>0</v>
      </c>
      <c r="E28" s="89">
        <f t="shared" si="0"/>
        <v>0</v>
      </c>
      <c r="F28" t="str">
        <f>IF(C28=1,"historia familiar de MS, ","")</f>
        <v/>
      </c>
      <c r="G28" t="str">
        <f>IF(D28=1,"historia familiar de MS, ","")</f>
        <v/>
      </c>
      <c r="I28" s="92"/>
    </row>
    <row r="29" spans="1:14">
      <c r="A29" t="s">
        <v>97</v>
      </c>
      <c r="B29" s="73">
        <v>28</v>
      </c>
      <c r="C29" s="67">
        <f>IF(QORIGINAL!C59=FALSE,0,1)</f>
        <v>0</v>
      </c>
      <c r="D29" s="67">
        <f>IF(QORIGINAL!D59=FALSE,0,1)</f>
        <v>0</v>
      </c>
      <c r="E29" s="89">
        <f t="shared" si="0"/>
        <v>0</v>
      </c>
      <c r="F29" t="str">
        <f>IF(C29=1,"historia familiar de ECV. ","")</f>
        <v/>
      </c>
      <c r="G29" t="str">
        <f>IF(D29=1,"ECV familiar. ","")</f>
        <v/>
      </c>
      <c r="I29" s="92"/>
    </row>
    <row r="30" spans="1:14">
      <c r="A30" t="s">
        <v>98</v>
      </c>
      <c r="B30" s="84">
        <v>29</v>
      </c>
      <c r="C30" s="84">
        <f>IF(QORIGINAL!C61=FALSE,0,1)</f>
        <v>0</v>
      </c>
      <c r="D30" s="84">
        <f>IF(QORIGINAL!D61=FALSE,0,1)</f>
        <v>0</v>
      </c>
      <c r="E30" s="90">
        <f t="shared" si="0"/>
        <v>0</v>
      </c>
      <c r="F30" t="str">
        <f>IF(C30=1,"Niega actividad física regular. ","")</f>
        <v/>
      </c>
      <c r="G30" t="str">
        <f>IF(D30=1,"Refiere actividad física regular,  ","")</f>
        <v/>
      </c>
      <c r="I30" s="92"/>
    </row>
    <row r="31" spans="1:14">
      <c r="A31" t="s">
        <v>99</v>
      </c>
      <c r="B31" s="86" t="s">
        <v>103</v>
      </c>
      <c r="C31" s="86"/>
      <c r="D31" s="86">
        <f>IF(QORIGINAL!D63=FALSE,0,1)</f>
        <v>0</v>
      </c>
    </row>
    <row r="32" spans="1:14">
      <c r="B32" s="86" t="s">
        <v>104</v>
      </c>
      <c r="C32" s="86"/>
      <c r="D32" s="86">
        <f>IF(QORIGINAL!D64=FALSE,0,1)</f>
        <v>0</v>
      </c>
    </row>
    <row r="33" spans="1:9">
      <c r="B33" s="86" t="s">
        <v>105</v>
      </c>
      <c r="C33" s="86"/>
      <c r="D33" s="86">
        <f>IF(QORIGINAL!D65=FALSE,0,1)</f>
        <v>0</v>
      </c>
    </row>
    <row r="34" spans="1:9">
      <c r="A34" t="s">
        <v>100</v>
      </c>
      <c r="B34" s="85" t="s">
        <v>106</v>
      </c>
      <c r="C34" s="85"/>
      <c r="D34" s="85">
        <f>IF(QORIGINAL!D66=FALSE,0,1)</f>
        <v>0</v>
      </c>
    </row>
    <row r="35" spans="1:9">
      <c r="B35" s="85" t="s">
        <v>107</v>
      </c>
      <c r="C35" s="85"/>
      <c r="D35" s="85">
        <f>IF(QORIGINAL!D67=FALSE,0,1)</f>
        <v>0</v>
      </c>
    </row>
    <row r="36" spans="1:9">
      <c r="B36" s="85" t="s">
        <v>108</v>
      </c>
      <c r="C36" s="85"/>
      <c r="D36" s="85">
        <f>IF(QORIGINAL!D68=FALSE,0,1)</f>
        <v>0</v>
      </c>
    </row>
    <row r="37" spans="1:9">
      <c r="A37" t="s">
        <v>101</v>
      </c>
      <c r="B37" s="86">
        <v>32</v>
      </c>
      <c r="C37" s="86">
        <f>QORIGINAL!D69</f>
        <v>0</v>
      </c>
      <c r="D37" s="67" t="s">
        <v>67</v>
      </c>
    </row>
    <row r="38" spans="1:9">
      <c r="A38" t="s">
        <v>102</v>
      </c>
      <c r="B38" s="86">
        <v>33</v>
      </c>
      <c r="C38" s="86">
        <f>QORIGINAL!D70</f>
        <v>0</v>
      </c>
      <c r="D38" s="87">
        <f>ROUNDUP((C37*C38)/60,0)</f>
        <v>0</v>
      </c>
    </row>
    <row r="39" spans="1:9">
      <c r="B39" s="67" t="s">
        <v>114</v>
      </c>
      <c r="C39" s="67" t="e">
        <f>ROUND(QORIGINAL!B26/((QORIGINAL!B27/100)^2),1)</f>
        <v>#DIV/0!</v>
      </c>
    </row>
    <row r="40" spans="1:9">
      <c r="B40" s="67" t="s">
        <v>68</v>
      </c>
      <c r="C40" s="92" t="str">
        <f>CONCATENATE("unas ",D38," horas de ejercicio (",QORIGINAL!B62,")"," de ",Variables!C47,"intensidad, ",C44)</f>
        <v xml:space="preserve">unas 0 horas de ejercicio () de intensidad, desde hace </v>
      </c>
    </row>
    <row r="42" spans="1:9">
      <c r="B42" s="91" t="str">
        <f>IF(D31=0,"","menos de 3 meses. ")</f>
        <v/>
      </c>
      <c r="C42"/>
      <c r="D42"/>
    </row>
    <row r="43" spans="1:9">
      <c r="B43" s="91" t="str">
        <f>IF(D32=0,"","3 a 12 meses. ")</f>
        <v/>
      </c>
      <c r="C43"/>
      <c r="D43"/>
    </row>
    <row r="44" spans="1:9">
      <c r="B44" s="91" t="str">
        <f>IF(D33=0,"","más de 12 meses. ")</f>
        <v/>
      </c>
      <c r="C44" t="str">
        <f>CONCATENATE("desde hace ",B42,B43,B44)</f>
        <v xml:space="preserve">desde hace </v>
      </c>
      <c r="D44"/>
    </row>
    <row r="45" spans="1:9">
      <c r="B45" s="93" t="str">
        <f>IF(D34=0,"","baja ")</f>
        <v/>
      </c>
      <c r="C45"/>
      <c r="D45"/>
    </row>
    <row r="46" spans="1:9">
      <c r="B46" s="93" t="str">
        <f>IF(D35=0,"","moderada ")</f>
        <v/>
      </c>
      <c r="C46"/>
      <c r="D46"/>
    </row>
    <row r="47" spans="1:9">
      <c r="B47" s="93" t="str">
        <f>IF(D36=0,"","alta ")</f>
        <v/>
      </c>
      <c r="C47" t="str">
        <f>CONCATENATE(B45,B46,B47)</f>
        <v/>
      </c>
      <c r="D47"/>
    </row>
    <row r="48" spans="1:9">
      <c r="A48" s="94"/>
      <c r="B48" s="94"/>
      <c r="C48" s="95"/>
      <c r="D48" s="95"/>
      <c r="E48" s="95"/>
      <c r="F48" s="94"/>
      <c r="G48" s="94"/>
      <c r="H48" s="94"/>
      <c r="I48" s="94"/>
    </row>
    <row r="49" spans="1:9">
      <c r="A49" s="96" t="s">
        <v>9</v>
      </c>
    </row>
    <row r="50" spans="1:9">
      <c r="A50" t="s">
        <v>64</v>
      </c>
      <c r="B50" s="91" t="str">
        <f>CONCATENATE("Niega ",F2,F3,F5,F6,F7,F8,F9,F10)</f>
        <v xml:space="preserve">Niega </v>
      </c>
      <c r="C50" s="85"/>
      <c r="D50" s="85"/>
      <c r="E50" s="85"/>
      <c r="F50" s="91"/>
      <c r="G50" s="91"/>
      <c r="H50" s="91"/>
      <c r="I50" s="91"/>
    </row>
    <row r="51" spans="1:9">
      <c r="A51" t="s">
        <v>65</v>
      </c>
      <c r="B51" s="91" t="str">
        <f>CONCATENATE("Refiere ",G2,G3,G5,G6,G7,G8,G9,G10)</f>
        <v xml:space="preserve">Refiere </v>
      </c>
      <c r="C51" s="85"/>
      <c r="D51" s="85"/>
      <c r="E51" s="85"/>
      <c r="F51" s="91"/>
      <c r="G51" s="91"/>
      <c r="H51" s="91"/>
      <c r="I51" s="91"/>
    </row>
    <row r="52" spans="1:9">
      <c r="A52" t="s">
        <v>109</v>
      </c>
      <c r="B52" s="91" t="str">
        <f>CONCATENATE(F4,G4)</f>
        <v/>
      </c>
      <c r="C52" s="85"/>
      <c r="D52" s="85"/>
      <c r="E52" s="85"/>
      <c r="F52" s="91"/>
      <c r="G52" s="91"/>
      <c r="H52" s="91"/>
      <c r="I52" s="91"/>
    </row>
    <row r="53" spans="1:9">
      <c r="A53" s="96" t="s">
        <v>110</v>
      </c>
    </row>
    <row r="54" spans="1:9">
      <c r="A54" t="s">
        <v>64</v>
      </c>
      <c r="B54" s="91" t="str">
        <f>CONCATENATE("Niega ",F11,F12,F13,F14,F15,F16,F17,F18,F19,F20,F21,F22,F23)</f>
        <v xml:space="preserve">Niega </v>
      </c>
      <c r="C54" s="85"/>
      <c r="D54" s="85"/>
      <c r="E54" s="85"/>
      <c r="F54" s="91"/>
      <c r="G54" s="91"/>
      <c r="H54" s="91"/>
      <c r="I54" s="91"/>
    </row>
    <row r="55" spans="1:9">
      <c r="A55" t="s">
        <v>65</v>
      </c>
      <c r="B55" s="91" t="str">
        <f>CONCATENATE("Refiere ",G11,G12,G13,G14,G15,G16,G17,G18,G19,G20,G21,G22,G23)</f>
        <v xml:space="preserve">Refiere </v>
      </c>
      <c r="C55" s="85"/>
      <c r="D55" s="85"/>
      <c r="E55" s="85"/>
      <c r="F55" s="91"/>
      <c r="G55" s="91"/>
      <c r="H55" s="91"/>
      <c r="I55" s="91"/>
    </row>
    <row r="56" spans="1:9">
      <c r="A56" s="96" t="s">
        <v>111</v>
      </c>
    </row>
    <row r="57" spans="1:9">
      <c r="A57" t="s">
        <v>64</v>
      </c>
      <c r="B57" s="91" t="str">
        <f>CONCATENATE("Niega ",F24,F25,F26,F27,F28,F29)</f>
        <v xml:space="preserve">Niega </v>
      </c>
      <c r="C57" s="85"/>
      <c r="D57" s="85"/>
      <c r="E57" s="85"/>
      <c r="F57" s="91"/>
      <c r="G57" s="91"/>
      <c r="H57" s="91"/>
      <c r="I57" s="91"/>
    </row>
    <row r="58" spans="1:9">
      <c r="A58" t="s">
        <v>65</v>
      </c>
      <c r="B58" s="91" t="str">
        <f>CONCATENATE("Refiere ",G24,G25,G26,G27,G28,G29)</f>
        <v xml:space="preserve">Refiere </v>
      </c>
      <c r="C58" s="85"/>
      <c r="D58" s="85"/>
      <c r="E58" s="85"/>
      <c r="F58" s="91"/>
      <c r="G58" s="91"/>
      <c r="H58" s="91"/>
      <c r="I58" s="91"/>
    </row>
    <row r="59" spans="1:9">
      <c r="A59" s="96" t="s">
        <v>112</v>
      </c>
    </row>
    <row r="60" spans="1:9">
      <c r="A60" t="s">
        <v>64</v>
      </c>
      <c r="B60" s="91" t="str">
        <f>F30</f>
        <v/>
      </c>
      <c r="C60" s="85"/>
      <c r="D60" s="85"/>
      <c r="E60" s="85"/>
      <c r="F60" s="91"/>
      <c r="G60" s="91"/>
      <c r="H60" s="91"/>
      <c r="I60" s="91"/>
    </row>
    <row r="61" spans="1:9">
      <c r="A61" t="s">
        <v>65</v>
      </c>
      <c r="B61" s="91" t="str">
        <f>IF(G30="","",CONCATENATE(G30,C40))</f>
        <v/>
      </c>
      <c r="C61" s="85"/>
      <c r="D61" s="85"/>
      <c r="E61" s="85"/>
      <c r="F61" s="91"/>
      <c r="G61" s="91"/>
      <c r="H61" s="91"/>
      <c r="I61" s="91"/>
    </row>
    <row r="62" spans="1:9">
      <c r="A62" t="s">
        <v>116</v>
      </c>
      <c r="B62" t="str">
        <f>IF(C30=1,G60,B61)</f>
        <v/>
      </c>
    </row>
  </sheetData>
  <sheetProtection sheet="1" objects="1" scenarios="1" selectLockedCells="1"/>
  <mergeCells count="1">
    <mergeCell ref="I2:N26"/>
  </mergeCells>
  <conditionalFormatting sqref="E2:E30">
    <cfRule type="cellIs" dxfId="4" priority="1" operator="not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QORIGINAL</vt:lpstr>
      <vt:lpstr>Variables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</dc:creator>
  <cp:keywords/>
  <dc:description/>
  <cp:lastModifiedBy>MIGUEL</cp:lastModifiedBy>
  <cp:lastPrinted>2025-01-06T18:04:04Z</cp:lastPrinted>
  <dcterms:created xsi:type="dcterms:W3CDTF">2025-01-05T11:00:30Z</dcterms:created>
  <dcterms:modified xsi:type="dcterms:W3CDTF">2025-01-27T09:08:28Z</dcterms:modified>
  <cp:category/>
</cp:coreProperties>
</file>